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25" windowHeight="771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E1043" i="4"/>
  <c r="E965"/>
  <c r="E966"/>
  <c r="E967"/>
  <c r="E968"/>
  <c r="E971"/>
  <c r="E969"/>
  <c r="E972"/>
  <c r="E973"/>
  <c r="E975"/>
  <c r="E976"/>
  <c r="E977"/>
  <c r="E979"/>
  <c r="E980"/>
  <c r="E981"/>
  <c r="E983"/>
  <c r="E984"/>
  <c r="E986"/>
  <c r="E987"/>
  <c r="E999"/>
  <c r="E993"/>
  <c r="E992"/>
  <c r="E991" s="1"/>
  <c r="E990" s="1"/>
  <c r="E994"/>
  <c r="E1000"/>
  <c r="E1002"/>
  <c r="E1003"/>
  <c r="E1004"/>
  <c r="E1006"/>
  <c r="E1007"/>
  <c r="E1008"/>
  <c r="E1010"/>
  <c r="E1011"/>
  <c r="E1012"/>
  <c r="E1013"/>
  <c r="E1014"/>
  <c r="E1017"/>
  <c r="E1018"/>
  <c r="E1019"/>
  <c r="E1021"/>
  <c r="E1022"/>
  <c r="E1023"/>
  <c r="E1025"/>
  <c r="E1026"/>
  <c r="E1027"/>
  <c r="E1029"/>
  <c r="E1030"/>
  <c r="E1031"/>
  <c r="E1033"/>
  <c r="E1034"/>
  <c r="E1035"/>
  <c r="E1036"/>
  <c r="E1038"/>
  <c r="E1039"/>
  <c r="E1040"/>
  <c r="E731"/>
  <c r="E732"/>
  <c r="E734"/>
  <c r="E735"/>
  <c r="E737"/>
  <c r="E738"/>
  <c r="E740"/>
  <c r="E741"/>
  <c r="E743"/>
  <c r="E744"/>
  <c r="E746"/>
  <c r="E747"/>
  <c r="E749"/>
  <c r="E750"/>
  <c r="E752"/>
  <c r="E753"/>
  <c r="E754"/>
  <c r="E756"/>
  <c r="E757"/>
  <c r="E759"/>
  <c r="E760"/>
  <c r="E763"/>
  <c r="E764"/>
  <c r="E765"/>
  <c r="F765" s="1"/>
  <c r="E767"/>
  <c r="E768"/>
  <c r="E772"/>
  <c r="E773"/>
  <c r="E776"/>
  <c r="E780"/>
  <c r="E771"/>
  <c r="E770" s="1"/>
  <c r="E779"/>
  <c r="E781"/>
  <c r="E782"/>
  <c r="F782" s="1"/>
  <c r="E784"/>
  <c r="E785"/>
  <c r="F785" s="1"/>
  <c r="E787"/>
  <c r="E788"/>
  <c r="E789"/>
  <c r="E791"/>
  <c r="E792"/>
  <c r="E793"/>
  <c r="E795"/>
  <c r="E796"/>
  <c r="E797"/>
  <c r="E798"/>
  <c r="E800"/>
  <c r="E802"/>
  <c r="E803"/>
  <c r="E804"/>
  <c r="E805"/>
  <c r="E806"/>
  <c r="E808"/>
  <c r="E810"/>
  <c r="E811"/>
  <c r="E812"/>
  <c r="E814"/>
  <c r="E815"/>
  <c r="E816"/>
  <c r="E817"/>
  <c r="F817" s="1"/>
  <c r="E819"/>
  <c r="E820"/>
  <c r="E822"/>
  <c r="E823"/>
  <c r="E824"/>
  <c r="E825"/>
  <c r="F825" s="1"/>
  <c r="E828"/>
  <c r="E829"/>
  <c r="E830"/>
  <c r="E832"/>
  <c r="E834"/>
  <c r="E835"/>
  <c r="E836"/>
  <c r="E838"/>
  <c r="E839"/>
  <c r="E840"/>
  <c r="E841"/>
  <c r="F841" s="1"/>
  <c r="E843"/>
  <c r="E844"/>
  <c r="F844" s="1"/>
  <c r="E846"/>
  <c r="F846" s="1"/>
  <c r="E848"/>
  <c r="E849"/>
  <c r="E850"/>
  <c r="E851"/>
  <c r="E853"/>
  <c r="E855"/>
  <c r="E856"/>
  <c r="E857"/>
  <c r="E859"/>
  <c r="E860"/>
  <c r="E861"/>
  <c r="E862"/>
  <c r="E864"/>
  <c r="E866"/>
  <c r="E867"/>
  <c r="E868"/>
  <c r="E869"/>
  <c r="E871"/>
  <c r="E873"/>
  <c r="E874"/>
  <c r="E875"/>
  <c r="E876"/>
  <c r="E878"/>
  <c r="E880"/>
  <c r="E881"/>
  <c r="E882"/>
  <c r="E884"/>
  <c r="E885"/>
  <c r="E886"/>
  <c r="E887"/>
  <c r="F887" s="1"/>
  <c r="E888"/>
  <c r="F888" s="1"/>
  <c r="E889"/>
  <c r="E890"/>
  <c r="F890" s="1"/>
  <c r="E892"/>
  <c r="E893"/>
  <c r="E894"/>
  <c r="E895"/>
  <c r="E896"/>
  <c r="E898"/>
  <c r="E899"/>
  <c r="E900"/>
  <c r="E902"/>
  <c r="E903"/>
  <c r="E904"/>
  <c r="E905"/>
  <c r="E907"/>
  <c r="E908"/>
  <c r="E909"/>
  <c r="E911"/>
  <c r="E912"/>
  <c r="E913"/>
  <c r="E914"/>
  <c r="E921"/>
  <c r="E922"/>
  <c r="E923"/>
  <c r="E924"/>
  <c r="E925"/>
  <c r="F925" s="1"/>
  <c r="E926"/>
  <c r="E928"/>
  <c r="E930"/>
  <c r="E931"/>
  <c r="E932"/>
  <c r="E933"/>
  <c r="E529"/>
  <c r="E521" s="1"/>
  <c r="E522"/>
  <c r="E523"/>
  <c r="E524"/>
  <c r="E526"/>
  <c r="E527"/>
  <c r="E530"/>
  <c r="E531"/>
  <c r="E533"/>
  <c r="E534"/>
  <c r="E536"/>
  <c r="E537"/>
  <c r="E539"/>
  <c r="E540"/>
  <c r="E542"/>
  <c r="E543"/>
  <c r="E544"/>
  <c r="E545"/>
  <c r="E547"/>
  <c r="E548"/>
  <c r="E550"/>
  <c r="E551"/>
  <c r="E553"/>
  <c r="E554"/>
  <c r="E556"/>
  <c r="E557"/>
  <c r="E559"/>
  <c r="E560"/>
  <c r="E562"/>
  <c r="E563"/>
  <c r="E564"/>
  <c r="E573"/>
  <c r="E574"/>
  <c r="E576"/>
  <c r="E577"/>
  <c r="E579"/>
  <c r="E580"/>
  <c r="E581"/>
  <c r="E583"/>
  <c r="E584"/>
  <c r="E585"/>
  <c r="F585" s="1"/>
  <c r="E589"/>
  <c r="E590"/>
  <c r="E586"/>
  <c r="E587"/>
  <c r="E588"/>
  <c r="F588" s="1"/>
  <c r="E594"/>
  <c r="E593" s="1"/>
  <c r="E592" s="1"/>
  <c r="E595"/>
  <c r="E597"/>
  <c r="E598"/>
  <c r="E600"/>
  <c r="E601"/>
  <c r="E603"/>
  <c r="E604"/>
  <c r="E937"/>
  <c r="E936" s="1"/>
  <c r="E938"/>
  <c r="E939"/>
  <c r="E947"/>
  <c r="E948"/>
  <c r="E949"/>
  <c r="E951"/>
  <c r="E952"/>
  <c r="E954"/>
  <c r="E955"/>
  <c r="E956"/>
  <c r="E958"/>
  <c r="E959"/>
  <c r="E961"/>
  <c r="E962"/>
  <c r="E652"/>
  <c r="E653"/>
  <c r="E657"/>
  <c r="E658"/>
  <c r="E660"/>
  <c r="E661"/>
  <c r="E663"/>
  <c r="E664"/>
  <c r="E666"/>
  <c r="E667"/>
  <c r="E668"/>
  <c r="E669"/>
  <c r="E671"/>
  <c r="E673"/>
  <c r="E674"/>
  <c r="E676"/>
  <c r="E677"/>
  <c r="E679"/>
  <c r="E681"/>
  <c r="E682"/>
  <c r="E684"/>
  <c r="E686"/>
  <c r="E687"/>
  <c r="E688"/>
  <c r="E689"/>
  <c r="E691"/>
  <c r="E692"/>
  <c r="E693"/>
  <c r="E694"/>
  <c r="E696"/>
  <c r="E697"/>
  <c r="E698"/>
  <c r="E700"/>
  <c r="E701"/>
  <c r="E702"/>
  <c r="E704"/>
  <c r="E705"/>
  <c r="E706"/>
  <c r="E707"/>
  <c r="E708"/>
  <c r="F708" s="1"/>
  <c r="E710"/>
  <c r="E711"/>
  <c r="E713"/>
  <c r="E714"/>
  <c r="E715"/>
  <c r="E716"/>
  <c r="F716" s="1"/>
  <c r="E717"/>
  <c r="E718"/>
  <c r="E720"/>
  <c r="E721"/>
  <c r="E722"/>
  <c r="E723"/>
  <c r="E724"/>
  <c r="F724" s="1"/>
  <c r="E726"/>
  <c r="E727"/>
  <c r="E728"/>
  <c r="E470"/>
  <c r="E460" s="1"/>
  <c r="E459" s="1"/>
  <c r="E481"/>
  <c r="E473" s="1"/>
  <c r="E464"/>
  <c r="E465"/>
  <c r="E468"/>
  <c r="E467" s="1"/>
  <c r="E471"/>
  <c r="E475"/>
  <c r="E476"/>
  <c r="E478"/>
  <c r="E479"/>
  <c r="E482"/>
  <c r="E483"/>
  <c r="F483" s="1"/>
  <c r="E484"/>
  <c r="E486"/>
  <c r="E487"/>
  <c r="F487" s="1"/>
  <c r="E488"/>
  <c r="E461"/>
  <c r="E462"/>
  <c r="E489"/>
  <c r="E490"/>
  <c r="E491"/>
  <c r="E493"/>
  <c r="E494"/>
  <c r="E496"/>
  <c r="E497"/>
  <c r="F498"/>
  <c r="E499"/>
  <c r="E500"/>
  <c r="E502"/>
  <c r="E503"/>
  <c r="E505"/>
  <c r="E506"/>
  <c r="E507"/>
  <c r="E509"/>
  <c r="E510"/>
  <c r="E511"/>
  <c r="E513"/>
  <c r="E514"/>
  <c r="E516"/>
  <c r="E517"/>
  <c r="E632"/>
  <c r="E626"/>
  <c r="E627"/>
  <c r="E628"/>
  <c r="E629"/>
  <c r="E630"/>
  <c r="E633"/>
  <c r="E634"/>
  <c r="E635"/>
  <c r="E637"/>
  <c r="E638"/>
  <c r="E639"/>
  <c r="F639" s="1"/>
  <c r="E645"/>
  <c r="E646"/>
  <c r="E647"/>
  <c r="E648"/>
  <c r="E649"/>
  <c r="F649" s="1"/>
  <c r="E611"/>
  <c r="E613"/>
  <c r="E614"/>
  <c r="E621"/>
  <c r="E622"/>
  <c r="E623"/>
  <c r="E443"/>
  <c r="E447"/>
  <c r="F447" s="1"/>
  <c r="E449"/>
  <c r="E450"/>
  <c r="F450" s="1"/>
  <c r="E453"/>
  <c r="E452" s="1"/>
  <c r="E454"/>
  <c r="E455"/>
  <c r="E448"/>
  <c r="F448" s="1"/>
  <c r="E367"/>
  <c r="E368"/>
  <c r="E370"/>
  <c r="E373"/>
  <c r="E379"/>
  <c r="E380"/>
  <c r="E384"/>
  <c r="E388"/>
  <c r="E389"/>
  <c r="F389" s="1"/>
  <c r="E390"/>
  <c r="E392"/>
  <c r="E397"/>
  <c r="E401"/>
  <c r="E400" s="1"/>
  <c r="E399" s="1"/>
  <c r="E406"/>
  <c r="E409"/>
  <c r="E410"/>
  <c r="E419"/>
  <c r="E417" s="1"/>
  <c r="E416"/>
  <c r="E415" s="1"/>
  <c r="E414"/>
  <c r="F414" s="1"/>
  <c r="E421"/>
  <c r="E422"/>
  <c r="F422" s="1"/>
  <c r="E423"/>
  <c r="E425"/>
  <c r="E424" s="1"/>
  <c r="E429"/>
  <c r="E428" s="1"/>
  <c r="E431"/>
  <c r="E432"/>
  <c r="E430"/>
  <c r="E271"/>
  <c r="E272"/>
  <c r="E276"/>
  <c r="E275" s="1"/>
  <c r="E277"/>
  <c r="E278"/>
  <c r="E281"/>
  <c r="E280" s="1"/>
  <c r="E282"/>
  <c r="E286"/>
  <c r="E287"/>
  <c r="E288"/>
  <c r="E292"/>
  <c r="E293"/>
  <c r="F293" s="1"/>
  <c r="E295"/>
  <c r="E296"/>
  <c r="F296" s="1"/>
  <c r="E297"/>
  <c r="E298"/>
  <c r="E301"/>
  <c r="E302"/>
  <c r="E303"/>
  <c r="E318"/>
  <c r="E319"/>
  <c r="E322"/>
  <c r="E324"/>
  <c r="E325"/>
  <c r="E326"/>
  <c r="E335"/>
  <c r="E334" s="1"/>
  <c r="E340"/>
  <c r="E342"/>
  <c r="E339" s="1"/>
  <c r="E344"/>
  <c r="E345"/>
  <c r="E355"/>
  <c r="E354" s="1"/>
  <c r="E356"/>
  <c r="E357"/>
  <c r="E144"/>
  <c r="E145"/>
  <c r="E146"/>
  <c r="E147"/>
  <c r="F147" s="1"/>
  <c r="E141"/>
  <c r="E129"/>
  <c r="E130"/>
  <c r="E134"/>
  <c r="E135"/>
  <c r="E133"/>
  <c r="E132" s="1"/>
  <c r="E149"/>
  <c r="E150"/>
  <c r="E152"/>
  <c r="E151" s="1"/>
  <c r="E154"/>
  <c r="E155"/>
  <c r="F155" s="1"/>
  <c r="E153"/>
  <c r="F153" s="1"/>
  <c r="E157"/>
  <c r="E160"/>
  <c r="E162"/>
  <c r="E163"/>
  <c r="F163" s="1"/>
  <c r="E161"/>
  <c r="E164"/>
  <c r="E165"/>
  <c r="E166"/>
  <c r="E178"/>
  <c r="E181"/>
  <c r="E183"/>
  <c r="E196"/>
  <c r="E208"/>
  <c r="E209"/>
  <c r="E213"/>
  <c r="E214"/>
  <c r="E216"/>
  <c r="E217"/>
  <c r="E219"/>
  <c r="E220"/>
  <c r="E225"/>
  <c r="E224" s="1"/>
  <c r="E227"/>
  <c r="E228"/>
  <c r="E231"/>
  <c r="E233"/>
  <c r="E234"/>
  <c r="E238"/>
  <c r="E242"/>
  <c r="E241" s="1"/>
  <c r="E243"/>
  <c r="E244"/>
  <c r="F244" s="1"/>
  <c r="E249"/>
  <c r="F249" s="1"/>
  <c r="E248"/>
  <c r="E250"/>
  <c r="E251"/>
  <c r="F251" s="1"/>
  <c r="E92"/>
  <c r="E91" s="1"/>
  <c r="E40"/>
  <c r="E43"/>
  <c r="E45"/>
  <c r="E46"/>
  <c r="E48"/>
  <c r="E49"/>
  <c r="E50"/>
  <c r="E56"/>
  <c r="E58"/>
  <c r="E59"/>
  <c r="E65"/>
  <c r="E64" s="1"/>
  <c r="E70"/>
  <c r="E71"/>
  <c r="E74"/>
  <c r="E79"/>
  <c r="E80"/>
  <c r="F80" s="1"/>
  <c r="E81"/>
  <c r="E83"/>
  <c r="E84"/>
  <c r="E95"/>
  <c r="E101"/>
  <c r="E102"/>
  <c r="E103"/>
  <c r="E105"/>
  <c r="E106"/>
  <c r="E107"/>
  <c r="E108"/>
  <c r="E114"/>
  <c r="E115"/>
  <c r="E119"/>
  <c r="E118" s="1"/>
  <c r="E120"/>
  <c r="E121"/>
  <c r="E18"/>
  <c r="E17" s="1"/>
  <c r="E19"/>
  <c r="E27"/>
  <c r="E26" s="1"/>
  <c r="E28"/>
  <c r="E29"/>
  <c r="E32"/>
  <c r="E31" s="1"/>
  <c r="E33"/>
  <c r="E34"/>
  <c r="F1079"/>
  <c r="F1077"/>
  <c r="E1049"/>
  <c r="E1048"/>
  <c r="E1050"/>
  <c r="E1051"/>
  <c r="E1054"/>
  <c r="E1055"/>
  <c r="F1055" s="1"/>
  <c r="E1058"/>
  <c r="F1058" s="1"/>
  <c r="F1072"/>
  <c r="F1071"/>
  <c r="F1069"/>
  <c r="F1068"/>
  <c r="F1065"/>
  <c r="F1062"/>
  <c r="F1052"/>
  <c r="F1050"/>
  <c r="F1044"/>
  <c r="F1042"/>
  <c r="F1041"/>
  <c r="F1037"/>
  <c r="F1032"/>
  <c r="F1028"/>
  <c r="F1024"/>
  <c r="F1020"/>
  <c r="F1016"/>
  <c r="F1015"/>
  <c r="F1009"/>
  <c r="F1005"/>
  <c r="F1001"/>
  <c r="F995"/>
  <c r="F993"/>
  <c r="F988"/>
  <c r="F985"/>
  <c r="F982"/>
  <c r="F978"/>
  <c r="F974"/>
  <c r="F970"/>
  <c r="F964"/>
  <c r="F963"/>
  <c r="F960"/>
  <c r="F957"/>
  <c r="F953"/>
  <c r="F950"/>
  <c r="F946"/>
  <c r="F943"/>
  <c r="F940"/>
  <c r="F935"/>
  <c r="F934"/>
  <c r="F929"/>
  <c r="F927"/>
  <c r="F920"/>
  <c r="F915"/>
  <c r="F910"/>
  <c r="F906"/>
  <c r="F901"/>
  <c r="F897"/>
  <c r="F891"/>
  <c r="F883"/>
  <c r="F879"/>
  <c r="F877"/>
  <c r="F872"/>
  <c r="F870"/>
  <c r="F865"/>
  <c r="F863"/>
  <c r="F858"/>
  <c r="F854"/>
  <c r="F852"/>
  <c r="F847"/>
  <c r="F845"/>
  <c r="F842"/>
  <c r="F837"/>
  <c r="F833"/>
  <c r="F831"/>
  <c r="F826"/>
  <c r="F821"/>
  <c r="F820"/>
  <c r="F818"/>
  <c r="F813"/>
  <c r="F809"/>
  <c r="F807"/>
  <c r="F801"/>
  <c r="F799"/>
  <c r="F794"/>
  <c r="F790"/>
  <c r="F786"/>
  <c r="F783"/>
  <c r="F778"/>
  <c r="F777"/>
  <c r="F775"/>
  <c r="F774"/>
  <c r="F769"/>
  <c r="F768"/>
  <c r="F766"/>
  <c r="F761"/>
  <c r="F758"/>
  <c r="F755"/>
  <c r="F754"/>
  <c r="F751"/>
  <c r="F748"/>
  <c r="F745"/>
  <c r="F742"/>
  <c r="F739"/>
  <c r="F736"/>
  <c r="F730"/>
  <c r="F729"/>
  <c r="F725"/>
  <c r="F719"/>
  <c r="F718"/>
  <c r="F715"/>
  <c r="F712"/>
  <c r="F711"/>
  <c r="F709"/>
  <c r="F703"/>
  <c r="F699"/>
  <c r="F695"/>
  <c r="F690"/>
  <c r="F685"/>
  <c r="F683"/>
  <c r="F680"/>
  <c r="F678"/>
  <c r="F675"/>
  <c r="F672"/>
  <c r="F670"/>
  <c r="F665"/>
  <c r="F662"/>
  <c r="F659"/>
  <c r="F656"/>
  <c r="F650"/>
  <c r="F644"/>
  <c r="F640"/>
  <c r="F636"/>
  <c r="F631"/>
  <c r="F625"/>
  <c r="F624"/>
  <c r="F623"/>
  <c r="F615"/>
  <c r="F612"/>
  <c r="F606"/>
  <c r="F605"/>
  <c r="F602"/>
  <c r="F599"/>
  <c r="F596"/>
  <c r="F591"/>
  <c r="F582"/>
  <c r="F578"/>
  <c r="F577"/>
  <c r="F575"/>
  <c r="F572"/>
  <c r="F569"/>
  <c r="F566"/>
  <c r="F565"/>
  <c r="F561"/>
  <c r="F558"/>
  <c r="F555"/>
  <c r="F552"/>
  <c r="F549"/>
  <c r="F546"/>
  <c r="F541"/>
  <c r="F538"/>
  <c r="F535"/>
  <c r="F532"/>
  <c r="F528"/>
  <c r="F525"/>
  <c r="F519"/>
  <c r="F518"/>
  <c r="F515"/>
  <c r="F512"/>
  <c r="F508"/>
  <c r="F504"/>
  <c r="F501"/>
  <c r="F495"/>
  <c r="F492"/>
  <c r="F485"/>
  <c r="F480"/>
  <c r="F477"/>
  <c r="F472"/>
  <c r="F469"/>
  <c r="F466"/>
  <c r="F463"/>
  <c r="F457"/>
  <c r="F456"/>
  <c r="F451"/>
  <c r="F444"/>
  <c r="F439"/>
  <c r="F438"/>
  <c r="F433"/>
  <c r="F432"/>
  <c r="F430"/>
  <c r="F426"/>
  <c r="F425"/>
  <c r="F423"/>
  <c r="F418"/>
  <c r="F411"/>
  <c r="F402"/>
  <c r="F393"/>
  <c r="F391"/>
  <c r="F385"/>
  <c r="F381"/>
  <c r="F374"/>
  <c r="F371"/>
  <c r="F369"/>
  <c r="F365"/>
  <c r="F359"/>
  <c r="F358"/>
  <c r="F357"/>
  <c r="F355"/>
  <c r="F349"/>
  <c r="F347"/>
  <c r="F343"/>
  <c r="F341"/>
  <c r="F337"/>
  <c r="F335"/>
  <c r="F330"/>
  <c r="F328"/>
  <c r="F323"/>
  <c r="F320"/>
  <c r="F317"/>
  <c r="F312"/>
  <c r="F308"/>
  <c r="F304"/>
  <c r="F298"/>
  <c r="F290"/>
  <c r="F289"/>
  <c r="F283"/>
  <c r="F279"/>
  <c r="F273"/>
  <c r="F266"/>
  <c r="F265"/>
  <c r="F260"/>
  <c r="F256"/>
  <c r="F242"/>
  <c r="F239"/>
  <c r="F235"/>
  <c r="F232"/>
  <c r="F229"/>
  <c r="F226"/>
  <c r="F221"/>
  <c r="F218"/>
  <c r="F215"/>
  <c r="F210"/>
  <c r="F204"/>
  <c r="F200"/>
  <c r="F197"/>
  <c r="F193"/>
  <c r="F189"/>
  <c r="F184"/>
  <c r="F182"/>
  <c r="F179"/>
  <c r="F175"/>
  <c r="F170"/>
  <c r="F167"/>
  <c r="F161"/>
  <c r="F158"/>
  <c r="F150"/>
  <c r="F145"/>
  <c r="F142"/>
  <c r="F138"/>
  <c r="F135"/>
  <c r="F133"/>
  <c r="F130"/>
  <c r="F124"/>
  <c r="F123"/>
  <c r="F122"/>
  <c r="F116"/>
  <c r="F109"/>
  <c r="F104"/>
  <c r="F99"/>
  <c r="F94"/>
  <c r="F93"/>
  <c r="F87"/>
  <c r="F85"/>
  <c r="F82"/>
  <c r="F75"/>
  <c r="F72"/>
  <c r="F69"/>
  <c r="F67"/>
  <c r="F63"/>
  <c r="F60"/>
  <c r="F57"/>
  <c r="F52"/>
  <c r="F50"/>
  <c r="F47"/>
  <c r="F44"/>
  <c r="F42"/>
  <c r="F36"/>
  <c r="F35"/>
  <c r="F30"/>
  <c r="F24"/>
  <c r="F20"/>
  <c r="F16"/>
  <c r="F10"/>
  <c r="F1076"/>
  <c r="E1061"/>
  <c r="E1060" s="1"/>
  <c r="E1063"/>
  <c r="E1064"/>
  <c r="E1068"/>
  <c r="E1067" s="1"/>
  <c r="E1070"/>
  <c r="E1071"/>
  <c r="E1075"/>
  <c r="F1075" s="1"/>
  <c r="E1069"/>
  <c r="D577"/>
  <c r="D576" s="1"/>
  <c r="F576" s="1"/>
  <c r="E989" l="1"/>
  <c r="F999"/>
  <c r="E998"/>
  <c r="E997" s="1"/>
  <c r="E996" s="1"/>
  <c r="E474"/>
  <c r="E25"/>
  <c r="E274"/>
  <c r="E12"/>
  <c r="E240"/>
  <c r="E223"/>
  <c r="E148"/>
  <c r="E420"/>
  <c r="E1047"/>
  <c r="F1048"/>
  <c r="E117"/>
  <c r="E39"/>
  <c r="E294"/>
  <c r="F406"/>
  <c r="E405"/>
  <c r="F397"/>
  <c r="E396"/>
  <c r="F379"/>
  <c r="E378"/>
  <c r="E372"/>
  <c r="E100"/>
  <c r="E212"/>
  <c r="E195"/>
  <c r="E159"/>
  <c r="F354"/>
  <c r="E353"/>
  <c r="E333"/>
  <c r="E427"/>
  <c r="E610"/>
  <c r="F114"/>
  <c r="E113"/>
  <c r="E383"/>
  <c r="E442"/>
  <c r="F621"/>
  <c r="E620"/>
  <c r="E78"/>
  <c r="E143"/>
  <c r="E366"/>
  <c r="F429"/>
  <c r="E1057"/>
  <c r="E338"/>
  <c r="E300"/>
  <c r="E1066"/>
  <c r="E247"/>
  <c r="E246" s="1"/>
  <c r="F208"/>
  <c r="E207"/>
  <c r="E180"/>
  <c r="E321"/>
  <c r="E387"/>
  <c r="E1074"/>
  <c r="E1053"/>
  <c r="F115"/>
  <c r="E73"/>
  <c r="E55"/>
  <c r="E230"/>
  <c r="E131"/>
  <c r="E270"/>
  <c r="E446"/>
  <c r="F419"/>
  <c r="F416"/>
  <c r="E413"/>
  <c r="E90"/>
  <c r="D115"/>
  <c r="D86"/>
  <c r="F86" s="1"/>
  <c r="D84"/>
  <c r="D83" s="1"/>
  <c r="F83" s="1"/>
  <c r="D81"/>
  <c r="F81" s="1"/>
  <c r="D871"/>
  <c r="F871" s="1"/>
  <c r="D864"/>
  <c r="F864" s="1"/>
  <c r="E54" l="1"/>
  <c r="E1056"/>
  <c r="E269"/>
  <c r="E177"/>
  <c r="E299"/>
  <c r="E361"/>
  <c r="E441"/>
  <c r="E112"/>
  <c r="E352"/>
  <c r="E194"/>
  <c r="E377"/>
  <c r="E404"/>
  <c r="E38"/>
  <c r="E237"/>
  <c r="E445"/>
  <c r="E1073"/>
  <c r="E382"/>
  <c r="E291"/>
  <c r="E128"/>
  <c r="E314"/>
  <c r="E206"/>
  <c r="E140"/>
  <c r="F620"/>
  <c r="E619"/>
  <c r="E609"/>
  <c r="E332"/>
  <c r="E156"/>
  <c r="E211"/>
  <c r="E395"/>
  <c r="F396"/>
  <c r="F84"/>
  <c r="E77"/>
  <c r="E1046"/>
  <c r="E412"/>
  <c r="E245"/>
  <c r="E89"/>
  <c r="D878"/>
  <c r="F878" s="1"/>
  <c r="D853"/>
  <c r="F853" s="1"/>
  <c r="E331" l="1"/>
  <c r="E618"/>
  <c r="E205"/>
  <c r="E127"/>
  <c r="E351"/>
  <c r="E440"/>
  <c r="E1045"/>
  <c r="E394"/>
  <c r="E608"/>
  <c r="E185"/>
  <c r="E268"/>
  <c r="E408"/>
  <c r="E139"/>
  <c r="E313"/>
  <c r="E285"/>
  <c r="E1059"/>
  <c r="E236"/>
  <c r="E403"/>
  <c r="E111"/>
  <c r="E176"/>
  <c r="E53"/>
  <c r="E76"/>
  <c r="E376"/>
  <c r="E88"/>
  <c r="D767"/>
  <c r="F767" s="1"/>
  <c r="D889"/>
  <c r="F889" s="1"/>
  <c r="E398" l="1"/>
  <c r="E1078"/>
  <c r="E386"/>
  <c r="E617"/>
  <c r="E222"/>
  <c r="E350"/>
  <c r="F350" s="1"/>
  <c r="E110"/>
  <c r="E284"/>
  <c r="E126"/>
  <c r="D415"/>
  <c r="F415" s="1"/>
  <c r="D410"/>
  <c r="F410" s="1"/>
  <c r="D206"/>
  <c r="F206" s="1"/>
  <c r="D1019"/>
  <c r="D1018" l="1"/>
  <c r="F1019"/>
  <c r="E616"/>
  <c r="E267"/>
  <c r="D43"/>
  <c r="F43" s="1"/>
  <c r="D417"/>
  <c r="F417" s="1"/>
  <c r="D51"/>
  <c r="F51" s="1"/>
  <c r="D784"/>
  <c r="F784" s="1"/>
  <c r="D1017" l="1"/>
  <c r="F1017" s="1"/>
  <c r="F1018"/>
  <c r="E607"/>
  <c r="D896"/>
  <c r="F896" s="1"/>
  <c r="D486" l="1"/>
  <c r="F486" s="1"/>
  <c r="D484"/>
  <c r="F484" s="1"/>
  <c r="D1023"/>
  <c r="D843"/>
  <c r="F843" s="1"/>
  <c r="D1022" l="1"/>
  <c r="F1023"/>
  <c r="D819"/>
  <c r="F819" s="1"/>
  <c r="D1021" l="1"/>
  <c r="F1021" s="1"/>
  <c r="F1022"/>
  <c r="D928"/>
  <c r="F928" s="1"/>
  <c r="D342" l="1"/>
  <c r="F342" s="1"/>
  <c r="D471"/>
  <c r="D470" l="1"/>
  <c r="F470" s="1"/>
  <c r="F471"/>
  <c r="D684"/>
  <c r="F684" s="1"/>
  <c r="D682"/>
  <c r="F682" s="1"/>
  <c r="D679"/>
  <c r="F679" s="1"/>
  <c r="D800"/>
  <c r="F800" s="1"/>
  <c r="D348"/>
  <c r="F348" s="1"/>
  <c r="D750"/>
  <c r="D747"/>
  <c r="D744"/>
  <c r="D741"/>
  <c r="D738"/>
  <c r="D1014"/>
  <c r="F1014" s="1"/>
  <c r="D743" l="1"/>
  <c r="F743" s="1"/>
  <c r="F744"/>
  <c r="D746"/>
  <c r="F746" s="1"/>
  <c r="F747"/>
  <c r="D740"/>
  <c r="F740" s="1"/>
  <c r="F741"/>
  <c r="D737"/>
  <c r="F737" s="1"/>
  <c r="F738"/>
  <c r="D749"/>
  <c r="F749" s="1"/>
  <c r="F750"/>
  <c r="D681"/>
  <c r="F681" s="1"/>
  <c r="D702"/>
  <c r="D701" l="1"/>
  <c r="F702"/>
  <c r="D468"/>
  <c r="D700" l="1"/>
  <c r="F700" s="1"/>
  <c r="F701"/>
  <c r="D467"/>
  <c r="F467" s="1"/>
  <c r="F468"/>
  <c r="D671"/>
  <c r="F671" s="1"/>
  <c r="D669"/>
  <c r="F669" s="1"/>
  <c r="D677"/>
  <c r="F677" s="1"/>
  <c r="D15"/>
  <c r="D14" l="1"/>
  <c r="F15"/>
  <c r="D776"/>
  <c r="F776" s="1"/>
  <c r="D92"/>
  <c r="F92" s="1"/>
  <c r="D984"/>
  <c r="D1000"/>
  <c r="F1000" s="1"/>
  <c r="D998"/>
  <c r="D992"/>
  <c r="D994"/>
  <c r="F994" s="1"/>
  <c r="D1074"/>
  <c r="D540"/>
  <c r="F540" s="1"/>
  <c r="D370"/>
  <c r="F370" s="1"/>
  <c r="D288"/>
  <c r="F288" s="1"/>
  <c r="D698"/>
  <c r="D13" l="1"/>
  <c r="F13" s="1"/>
  <c r="F14"/>
  <c r="D1073"/>
  <c r="F1073" s="1"/>
  <c r="F1074"/>
  <c r="D983"/>
  <c r="F983" s="1"/>
  <c r="F984"/>
  <c r="D697"/>
  <c r="F698"/>
  <c r="D997"/>
  <c r="F997" s="1"/>
  <c r="F998"/>
  <c r="D991"/>
  <c r="F991" s="1"/>
  <c r="F992"/>
  <c r="D990"/>
  <c r="F990" s="1"/>
  <c r="D773"/>
  <c r="F773" s="1"/>
  <c r="D696" l="1"/>
  <c r="F696" s="1"/>
  <c r="F697"/>
  <c r="D996"/>
  <c r="F996" s="1"/>
  <c r="D987"/>
  <c r="D574"/>
  <c r="D571"/>
  <c r="D29"/>
  <c r="D514"/>
  <c r="F514" s="1"/>
  <c r="D68"/>
  <c r="F68" s="1"/>
  <c r="D66"/>
  <c r="F66" s="1"/>
  <c r="D517"/>
  <c r="D573" l="1"/>
  <c r="F573" s="1"/>
  <c r="F574"/>
  <c r="D570"/>
  <c r="F570" s="1"/>
  <c r="F571"/>
  <c r="D516"/>
  <c r="F516" s="1"/>
  <c r="F517"/>
  <c r="D28"/>
  <c r="F29"/>
  <c r="D986"/>
  <c r="F986" s="1"/>
  <c r="F987"/>
  <c r="D65"/>
  <c r="D513"/>
  <c r="F513" s="1"/>
  <c r="D568"/>
  <c r="D564"/>
  <c r="D560"/>
  <c r="D557"/>
  <c r="D491"/>
  <c r="D500"/>
  <c r="D567" l="1"/>
  <c r="F567" s="1"/>
  <c r="F568"/>
  <c r="D563"/>
  <c r="F564"/>
  <c r="D27"/>
  <c r="F27" s="1"/>
  <c r="F28"/>
  <c r="D490"/>
  <c r="F490" s="1"/>
  <c r="F491"/>
  <c r="D499"/>
  <c r="F499" s="1"/>
  <c r="F500"/>
  <c r="D559"/>
  <c r="F559" s="1"/>
  <c r="F560"/>
  <c r="D64"/>
  <c r="F64" s="1"/>
  <c r="F65"/>
  <c r="D556"/>
  <c r="F556" s="1"/>
  <c r="F557"/>
  <c r="D584"/>
  <c r="D601"/>
  <c r="F601" s="1"/>
  <c r="D583" l="1"/>
  <c r="F583" s="1"/>
  <c r="F584"/>
  <c r="D562"/>
  <c r="F562" s="1"/>
  <c r="F563"/>
  <c r="D26"/>
  <c r="D962"/>
  <c r="D959"/>
  <c r="D956"/>
  <c r="D25" l="1"/>
  <c r="F25" s="1"/>
  <c r="F26"/>
  <c r="D961"/>
  <c r="F961" s="1"/>
  <c r="F962"/>
  <c r="D958"/>
  <c r="F958" s="1"/>
  <c r="F959"/>
  <c r="D955"/>
  <c r="F955" s="1"/>
  <c r="F956"/>
  <c r="D954"/>
  <c r="F954" s="1"/>
  <c r="D793" l="1"/>
  <c r="D792" l="1"/>
  <c r="F793"/>
  <c r="D789"/>
  <c r="D791" l="1"/>
  <c r="F791" s="1"/>
  <c r="F792"/>
  <c r="D788"/>
  <c r="F789"/>
  <c r="D524"/>
  <c r="D798"/>
  <c r="F798" s="1"/>
  <c r="D523" l="1"/>
  <c r="F523" s="1"/>
  <c r="F524"/>
  <c r="D787"/>
  <c r="F787" s="1"/>
  <c r="F788"/>
  <c r="D919"/>
  <c r="D918" l="1"/>
  <c r="F918" s="1"/>
  <c r="F919"/>
  <c r="D916" l="1"/>
  <c r="F916" s="1"/>
  <c r="D917"/>
  <c r="F917" s="1"/>
  <c r="D169"/>
  <c r="D168" l="1"/>
  <c r="F168" s="1"/>
  <c r="F169"/>
  <c r="D503"/>
  <c r="D502" l="1"/>
  <c r="F502" s="1"/>
  <c r="F503"/>
  <c r="D604"/>
  <c r="D587"/>
  <c r="D674"/>
  <c r="D630"/>
  <c r="D62"/>
  <c r="D673" l="1"/>
  <c r="F673" s="1"/>
  <c r="F674"/>
  <c r="D629"/>
  <c r="F629" s="1"/>
  <c r="F630"/>
  <c r="D61"/>
  <c r="F61" s="1"/>
  <c r="F62"/>
  <c r="D603"/>
  <c r="F603" s="1"/>
  <c r="F604"/>
  <c r="D586"/>
  <c r="F586" s="1"/>
  <c r="F587"/>
  <c r="D590"/>
  <c r="D527"/>
  <c r="D534"/>
  <c r="D533" l="1"/>
  <c r="F533" s="1"/>
  <c r="F534"/>
  <c r="D589"/>
  <c r="F589" s="1"/>
  <c r="F590"/>
  <c r="D526"/>
  <c r="F527"/>
  <c r="D316"/>
  <c r="D522" l="1"/>
  <c r="F522" s="1"/>
  <c r="F526"/>
  <c r="D315"/>
  <c r="F315" s="1"/>
  <c r="F316"/>
  <c r="D735"/>
  <c r="D734" l="1"/>
  <c r="F734" s="1"/>
  <c r="F735"/>
  <c r="D539"/>
  <c r="F539" s="1"/>
  <c r="D551"/>
  <c r="D554"/>
  <c r="D531"/>
  <c r="D537"/>
  <c r="D507"/>
  <c r="D1008"/>
  <c r="D449"/>
  <c r="F449" s="1"/>
  <c r="D553" l="1"/>
  <c r="F553" s="1"/>
  <c r="F554"/>
  <c r="D1007"/>
  <c r="F1008"/>
  <c r="D530"/>
  <c r="F530" s="1"/>
  <c r="F531"/>
  <c r="D536"/>
  <c r="F536" s="1"/>
  <c r="F537"/>
  <c r="D506"/>
  <c r="F507"/>
  <c r="D550"/>
  <c r="F550" s="1"/>
  <c r="F551"/>
  <c r="D529"/>
  <c r="D46"/>
  <c r="D238"/>
  <c r="F238" s="1"/>
  <c r="D1004"/>
  <c r="D392"/>
  <c r="F392" s="1"/>
  <c r="D857"/>
  <c r="D945"/>
  <c r="D521" l="1"/>
  <c r="F521" s="1"/>
  <c r="F529"/>
  <c r="D856"/>
  <c r="F857"/>
  <c r="D944"/>
  <c r="F944" s="1"/>
  <c r="F945"/>
  <c r="D1006"/>
  <c r="F1006" s="1"/>
  <c r="F1007"/>
  <c r="D505"/>
  <c r="F505" s="1"/>
  <c r="F506"/>
  <c r="D45"/>
  <c r="F45" s="1"/>
  <c r="F46"/>
  <c r="D1003"/>
  <c r="F1004"/>
  <c r="D851"/>
  <c r="F851" s="1"/>
  <c r="D311"/>
  <c r="D1002" l="1"/>
  <c r="F1003"/>
  <c r="D855"/>
  <c r="F855" s="1"/>
  <c r="F856"/>
  <c r="D310"/>
  <c r="F311"/>
  <c r="D307"/>
  <c r="D309" l="1"/>
  <c r="F309" s="1"/>
  <c r="F310"/>
  <c r="D306"/>
  <c r="F307"/>
  <c r="D989"/>
  <c r="F989" s="1"/>
  <c r="F1002"/>
  <c r="D619"/>
  <c r="F619" s="1"/>
  <c r="D622"/>
  <c r="F622" s="1"/>
  <c r="D614"/>
  <c r="D611"/>
  <c r="D598"/>
  <c r="D595"/>
  <c r="D581"/>
  <c r="D548"/>
  <c r="D545"/>
  <c r="D494"/>
  <c r="D580" l="1"/>
  <c r="F581"/>
  <c r="D613"/>
  <c r="F613" s="1"/>
  <c r="F614"/>
  <c r="D610"/>
  <c r="F610" s="1"/>
  <c r="F611"/>
  <c r="D544"/>
  <c r="F545"/>
  <c r="D547"/>
  <c r="F547" s="1"/>
  <c r="F548"/>
  <c r="D597"/>
  <c r="F597" s="1"/>
  <c r="F598"/>
  <c r="D305"/>
  <c r="F305" s="1"/>
  <c r="F306"/>
  <c r="D493"/>
  <c r="F493" s="1"/>
  <c r="F494"/>
  <c r="D594"/>
  <c r="F594" s="1"/>
  <c r="F595"/>
  <c r="D609"/>
  <c r="D618"/>
  <c r="D41"/>
  <c r="F41" s="1"/>
  <c r="D340"/>
  <c r="F340" s="1"/>
  <c r="D608" l="1"/>
  <c r="F608" s="1"/>
  <c r="F609"/>
  <c r="D543"/>
  <c r="F544"/>
  <c r="D617"/>
  <c r="F618"/>
  <c r="D579"/>
  <c r="F579" s="1"/>
  <c r="F580"/>
  <c r="D339"/>
  <c r="D49"/>
  <c r="D346"/>
  <c r="F346" s="1"/>
  <c r="D48" l="1"/>
  <c r="F48" s="1"/>
  <c r="F49"/>
  <c r="F543"/>
  <c r="D542"/>
  <c r="F542" s="1"/>
  <c r="D616"/>
  <c r="F617"/>
  <c r="D338"/>
  <c r="F338" s="1"/>
  <c r="F339"/>
  <c r="D668"/>
  <c r="F668" s="1"/>
  <c r="D345"/>
  <c r="D1040"/>
  <c r="D1036"/>
  <c r="D1031"/>
  <c r="D1027"/>
  <c r="D40"/>
  <c r="F40" s="1"/>
  <c r="D329"/>
  <c r="F329" s="1"/>
  <c r="D327"/>
  <c r="F327" s="1"/>
  <c r="D1030" l="1"/>
  <c r="F1031"/>
  <c r="F616"/>
  <c r="D607"/>
  <c r="F607" s="1"/>
  <c r="D1026"/>
  <c r="F1027"/>
  <c r="D344"/>
  <c r="F344" s="1"/>
  <c r="F345"/>
  <c r="D1039"/>
  <c r="F1040"/>
  <c r="D1035"/>
  <c r="F1036"/>
  <c r="D326"/>
  <c r="D74"/>
  <c r="D1038" l="1"/>
  <c r="F1038" s="1"/>
  <c r="F1039"/>
  <c r="D1034"/>
  <c r="F1035"/>
  <c r="D325"/>
  <c r="F326"/>
  <c r="D1025"/>
  <c r="F1025" s="1"/>
  <c r="F1026"/>
  <c r="D1029"/>
  <c r="F1029" s="1"/>
  <c r="F1030"/>
  <c r="D73"/>
  <c r="F73" s="1"/>
  <c r="F74"/>
  <c r="D322"/>
  <c r="D319"/>
  <c r="D321" l="1"/>
  <c r="F321" s="1"/>
  <c r="F322"/>
  <c r="D324"/>
  <c r="F324" s="1"/>
  <c r="F325"/>
  <c r="D318"/>
  <c r="F318" s="1"/>
  <c r="F319"/>
  <c r="F1034"/>
  <c r="D1033"/>
  <c r="F1033" s="1"/>
  <c r="D314"/>
  <c r="F314" s="1"/>
  <c r="D71"/>
  <c r="D70" l="1"/>
  <c r="F70" s="1"/>
  <c r="F71"/>
  <c r="D1070"/>
  <c r="F1070" s="1"/>
  <c r="D648" l="1"/>
  <c r="D647" l="1"/>
  <c r="F648"/>
  <c r="D401"/>
  <c r="D405"/>
  <c r="D380"/>
  <c r="F380" s="1"/>
  <c r="D378"/>
  <c r="F378" s="1"/>
  <c r="D395"/>
  <c r="D390"/>
  <c r="F390" s="1"/>
  <c r="D388"/>
  <c r="F388" s="1"/>
  <c r="D384"/>
  <c r="D373"/>
  <c r="D368"/>
  <c r="D364"/>
  <c r="D383" l="1"/>
  <c r="F384"/>
  <c r="D363"/>
  <c r="F364"/>
  <c r="D646"/>
  <c r="F647"/>
  <c r="D372"/>
  <c r="F372" s="1"/>
  <c r="F373"/>
  <c r="D394"/>
  <c r="F394" s="1"/>
  <c r="F395"/>
  <c r="D400"/>
  <c r="F401"/>
  <c r="D367"/>
  <c r="F367" s="1"/>
  <c r="F368"/>
  <c r="D404"/>
  <c r="F405"/>
  <c r="D377"/>
  <c r="D387"/>
  <c r="D386" l="1"/>
  <c r="F386" s="1"/>
  <c r="F387"/>
  <c r="D403"/>
  <c r="F403" s="1"/>
  <c r="F404"/>
  <c r="D399"/>
  <c r="F400"/>
  <c r="D362"/>
  <c r="F362" s="1"/>
  <c r="F363"/>
  <c r="F377"/>
  <c r="D645"/>
  <c r="F645" s="1"/>
  <c r="F646"/>
  <c r="D382"/>
  <c r="F382" s="1"/>
  <c r="F383"/>
  <c r="D366"/>
  <c r="D455"/>
  <c r="D361" l="1"/>
  <c r="F361" s="1"/>
  <c r="F366"/>
  <c r="D454"/>
  <c r="F455"/>
  <c r="F399"/>
  <c r="D398"/>
  <c r="F398" s="1"/>
  <c r="D376"/>
  <c r="D643"/>
  <c r="F376" l="1"/>
  <c r="D375"/>
  <c r="F375" s="1"/>
  <c r="D453"/>
  <c r="F454"/>
  <c r="D642"/>
  <c r="F643"/>
  <c r="D91"/>
  <c r="D641" l="1"/>
  <c r="F641" s="1"/>
  <c r="F642"/>
  <c r="D90"/>
  <c r="F91"/>
  <c r="D452"/>
  <c r="F452" s="1"/>
  <c r="F453"/>
  <c r="D356"/>
  <c r="D353"/>
  <c r="F353" s="1"/>
  <c r="D352" l="1"/>
  <c r="F356"/>
  <c r="D89"/>
  <c r="F89" s="1"/>
  <c r="F90"/>
  <c r="D497"/>
  <c r="D496" l="1"/>
  <c r="F497"/>
  <c r="D351"/>
  <c r="F351" s="1"/>
  <c r="F352"/>
  <c r="D628"/>
  <c r="D627" l="1"/>
  <c r="F627" s="1"/>
  <c r="F628"/>
  <c r="D489"/>
  <c r="F489" s="1"/>
  <c r="F496"/>
  <c r="D199"/>
  <c r="D198" l="1"/>
  <c r="F198" s="1"/>
  <c r="F199"/>
  <c r="D183"/>
  <c r="F183" s="1"/>
  <c r="D850" l="1"/>
  <c r="F850" s="1"/>
  <c r="D900" l="1"/>
  <c r="F900" s="1"/>
  <c r="D209" l="1"/>
  <c r="F209" s="1"/>
  <c r="D207"/>
  <c r="F207" s="1"/>
  <c r="D336" l="1"/>
  <c r="F336" s="1"/>
  <c r="D334"/>
  <c r="F334" s="1"/>
  <c r="D108"/>
  <c r="D103"/>
  <c r="D98"/>
  <c r="D914"/>
  <c r="D243"/>
  <c r="F243" s="1"/>
  <c r="D241"/>
  <c r="F241" s="1"/>
  <c r="D160"/>
  <c r="F160" s="1"/>
  <c r="D162"/>
  <c r="F162" s="1"/>
  <c r="D154"/>
  <c r="F154" s="1"/>
  <c r="D152"/>
  <c r="F152" s="1"/>
  <c r="D149"/>
  <c r="F149" s="1"/>
  <c r="D146"/>
  <c r="F146" s="1"/>
  <c r="D121"/>
  <c r="D113"/>
  <c r="F113" s="1"/>
  <c r="D79"/>
  <c r="F79" s="1"/>
  <c r="D59"/>
  <c r="D56"/>
  <c r="F56" s="1"/>
  <c r="D97" l="1"/>
  <c r="F98"/>
  <c r="D58"/>
  <c r="F58" s="1"/>
  <c r="F59"/>
  <c r="D913"/>
  <c r="F914"/>
  <c r="D120"/>
  <c r="F121"/>
  <c r="D107"/>
  <c r="F108"/>
  <c r="D102"/>
  <c r="F103"/>
  <c r="D333"/>
  <c r="D112"/>
  <c r="D240"/>
  <c r="D151"/>
  <c r="F151" s="1"/>
  <c r="D159"/>
  <c r="F159" s="1"/>
  <c r="D55"/>
  <c r="D78"/>
  <c r="D39"/>
  <c r="D1057"/>
  <c r="F1057" s="1"/>
  <c r="D38" l="1"/>
  <c r="F38" s="1"/>
  <c r="F39"/>
  <c r="D332"/>
  <c r="F332" s="1"/>
  <c r="F333"/>
  <c r="D106"/>
  <c r="F107"/>
  <c r="D912"/>
  <c r="F913"/>
  <c r="D96"/>
  <c r="F97"/>
  <c r="D111"/>
  <c r="F112"/>
  <c r="D54"/>
  <c r="F54" s="1"/>
  <c r="F55"/>
  <c r="D101"/>
  <c r="F102"/>
  <c r="D119"/>
  <c r="F120"/>
  <c r="D77"/>
  <c r="F78"/>
  <c r="D237"/>
  <c r="F237" s="1"/>
  <c r="F240"/>
  <c r="D1054"/>
  <c r="D1061"/>
  <c r="D1049"/>
  <c r="F1049" s="1"/>
  <c r="D1047"/>
  <c r="F1047" s="1"/>
  <c r="D1060" l="1"/>
  <c r="F1060" s="1"/>
  <c r="F1061"/>
  <c r="D118"/>
  <c r="F119"/>
  <c r="D95"/>
  <c r="F96"/>
  <c r="D105"/>
  <c r="F105" s="1"/>
  <c r="F106"/>
  <c r="D76"/>
  <c r="F76" s="1"/>
  <c r="F77"/>
  <c r="D100"/>
  <c r="F100" s="1"/>
  <c r="F101"/>
  <c r="D110"/>
  <c r="F110" s="1"/>
  <c r="F111"/>
  <c r="D911"/>
  <c r="F911" s="1"/>
  <c r="F912"/>
  <c r="D1053"/>
  <c r="F1053" s="1"/>
  <c r="F1054"/>
  <c r="D53"/>
  <c r="F53" s="1"/>
  <c r="D981"/>
  <c r="D977"/>
  <c r="D973"/>
  <c r="D969"/>
  <c r="D1013"/>
  <c r="D976" l="1"/>
  <c r="F977"/>
  <c r="F95"/>
  <c r="D88"/>
  <c r="F88" s="1"/>
  <c r="D972"/>
  <c r="F973"/>
  <c r="D968"/>
  <c r="F969"/>
  <c r="D117"/>
  <c r="F117" s="1"/>
  <c r="F118"/>
  <c r="D1012"/>
  <c r="F1013"/>
  <c r="D980"/>
  <c r="F981"/>
  <c r="D979" l="1"/>
  <c r="F979" s="1"/>
  <c r="F980"/>
  <c r="D971"/>
  <c r="F971" s="1"/>
  <c r="F972"/>
  <c r="D975"/>
  <c r="F975" s="1"/>
  <c r="F976"/>
  <c r="D1011"/>
  <c r="F1012"/>
  <c r="D967"/>
  <c r="F968"/>
  <c r="D655"/>
  <c r="D689"/>
  <c r="D688" l="1"/>
  <c r="F689"/>
  <c r="F967"/>
  <c r="D966"/>
  <c r="F1011"/>
  <c r="D1010"/>
  <c r="F1010" s="1"/>
  <c r="D654"/>
  <c r="F654" s="1"/>
  <c r="F655"/>
  <c r="D676"/>
  <c r="D667" l="1"/>
  <c r="F676"/>
  <c r="D687"/>
  <c r="F688"/>
  <c r="F966"/>
  <c r="D965"/>
  <c r="F965" s="1"/>
  <c r="D760"/>
  <c r="D446"/>
  <c r="F446" s="1"/>
  <c r="D759" l="1"/>
  <c r="F759" s="1"/>
  <c r="F760"/>
  <c r="D686"/>
  <c r="F686" s="1"/>
  <c r="F687"/>
  <c r="F667"/>
  <c r="D445"/>
  <c r="F445" s="1"/>
  <c r="D666" l="1"/>
  <c r="F666" s="1"/>
  <c r="D220"/>
  <c r="D217"/>
  <c r="D214"/>
  <c r="D259"/>
  <c r="D255"/>
  <c r="D250"/>
  <c r="F250" s="1"/>
  <c r="D248"/>
  <c r="F248" s="1"/>
  <c r="D234"/>
  <c r="D219" l="1"/>
  <c r="F219" s="1"/>
  <c r="F220"/>
  <c r="D216"/>
  <c r="F216" s="1"/>
  <c r="F217"/>
  <c r="D233"/>
  <c r="F233" s="1"/>
  <c r="F234"/>
  <c r="D258"/>
  <c r="F259"/>
  <c r="D254"/>
  <c r="F255"/>
  <c r="D213"/>
  <c r="F213" s="1"/>
  <c r="F214"/>
  <c r="D247"/>
  <c r="D257" l="1"/>
  <c r="F257" s="1"/>
  <c r="F258"/>
  <c r="D253"/>
  <c r="F254"/>
  <c r="D212"/>
  <c r="D246"/>
  <c r="F247"/>
  <c r="D236"/>
  <c r="F236" s="1"/>
  <c r="D211" l="1"/>
  <c r="F211" s="1"/>
  <c r="F212"/>
  <c r="D245"/>
  <c r="F245" s="1"/>
  <c r="F246"/>
  <c r="D252"/>
  <c r="F252" s="1"/>
  <c r="F253"/>
  <c r="D476"/>
  <c r="D475" l="1"/>
  <c r="F475" s="1"/>
  <c r="F476"/>
  <c r="D203"/>
  <c r="D202" l="1"/>
  <c r="F203"/>
  <c r="D431"/>
  <c r="F431" s="1"/>
  <c r="D428"/>
  <c r="F428" s="1"/>
  <c r="D511"/>
  <c r="D482"/>
  <c r="D479"/>
  <c r="D465"/>
  <c r="D462"/>
  <c r="D461" l="1"/>
  <c r="F461" s="1"/>
  <c r="F462"/>
  <c r="D510"/>
  <c r="F511"/>
  <c r="D201"/>
  <c r="F201" s="1"/>
  <c r="F202"/>
  <c r="D481"/>
  <c r="F481" s="1"/>
  <c r="F482"/>
  <c r="D478"/>
  <c r="F478" s="1"/>
  <c r="F479"/>
  <c r="D464"/>
  <c r="F464" s="1"/>
  <c r="F465"/>
  <c r="D460"/>
  <c r="D427"/>
  <c r="F427" s="1"/>
  <c r="D459" l="1"/>
  <c r="F459" s="1"/>
  <c r="F460"/>
  <c r="D509"/>
  <c r="F510"/>
  <c r="D474"/>
  <c r="D473" l="1"/>
  <c r="F474"/>
  <c r="F509"/>
  <c r="D488"/>
  <c r="F488" s="1"/>
  <c r="D303"/>
  <c r="F303" s="1"/>
  <c r="D297"/>
  <c r="F297" s="1"/>
  <c r="D295"/>
  <c r="F295" s="1"/>
  <c r="D292"/>
  <c r="F292" s="1"/>
  <c r="F473" l="1"/>
  <c r="D458"/>
  <c r="F458" s="1"/>
  <c r="D302"/>
  <c r="D294"/>
  <c r="D282"/>
  <c r="D278"/>
  <c r="F278" s="1"/>
  <c r="D1067"/>
  <c r="D1064"/>
  <c r="D1056"/>
  <c r="F1056" s="1"/>
  <c r="D1051"/>
  <c r="D1046" l="1"/>
  <c r="F1046" s="1"/>
  <c r="F1051"/>
  <c r="D1066"/>
  <c r="F1066" s="1"/>
  <c r="F1067"/>
  <c r="D301"/>
  <c r="F302"/>
  <c r="D1063"/>
  <c r="F1063" s="1"/>
  <c r="F1064"/>
  <c r="D291"/>
  <c r="F291" s="1"/>
  <c r="F294"/>
  <c r="D281"/>
  <c r="F282"/>
  <c r="D1059"/>
  <c r="F1059" s="1"/>
  <c r="D300" l="1"/>
  <c r="F300" s="1"/>
  <c r="F301"/>
  <c r="D1045"/>
  <c r="F1045" s="1"/>
  <c r="D280"/>
  <c r="F280" s="1"/>
  <c r="F281"/>
  <c r="D1078"/>
  <c r="F1078" s="1"/>
  <c r="D949"/>
  <c r="D952"/>
  <c r="D942"/>
  <c r="D939"/>
  <c r="D886"/>
  <c r="F886" s="1"/>
  <c r="D933"/>
  <c r="D926"/>
  <c r="F926" s="1"/>
  <c r="D924"/>
  <c r="F924" s="1"/>
  <c r="D764"/>
  <c r="D909"/>
  <c r="D905"/>
  <c r="D899"/>
  <c r="D895"/>
  <c r="D882"/>
  <c r="D876"/>
  <c r="F876" s="1"/>
  <c r="D869"/>
  <c r="F869" s="1"/>
  <c r="D862"/>
  <c r="F862" s="1"/>
  <c r="D840"/>
  <c r="F840" s="1"/>
  <c r="D836"/>
  <c r="D832"/>
  <c r="F832" s="1"/>
  <c r="D830"/>
  <c r="F830" s="1"/>
  <c r="D824"/>
  <c r="D816"/>
  <c r="F816" s="1"/>
  <c r="D812"/>
  <c r="D808"/>
  <c r="F808" s="1"/>
  <c r="D806"/>
  <c r="F806" s="1"/>
  <c r="D781"/>
  <c r="F781" s="1"/>
  <c r="D757"/>
  <c r="D753"/>
  <c r="D717"/>
  <c r="F717" s="1"/>
  <c r="D714"/>
  <c r="F714" s="1"/>
  <c r="D723"/>
  <c r="D694"/>
  <c r="D728"/>
  <c r="D710"/>
  <c r="F710" s="1"/>
  <c r="D707"/>
  <c r="F707" s="1"/>
  <c r="D664"/>
  <c r="D661"/>
  <c r="D658"/>
  <c r="D638"/>
  <c r="D635"/>
  <c r="D443"/>
  <c r="D437"/>
  <c r="D409"/>
  <c r="F409" s="1"/>
  <c r="D424"/>
  <c r="F424" s="1"/>
  <c r="D421"/>
  <c r="F421" s="1"/>
  <c r="D413"/>
  <c r="F413" s="1"/>
  <c r="D287"/>
  <c r="D277"/>
  <c r="D272"/>
  <c r="D264"/>
  <c r="D231"/>
  <c r="D228"/>
  <c r="D225"/>
  <c r="D205"/>
  <c r="F205" s="1"/>
  <c r="D196"/>
  <c r="D192"/>
  <c r="D188"/>
  <c r="D178"/>
  <c r="F178" s="1"/>
  <c r="D181"/>
  <c r="D174"/>
  <c r="D166"/>
  <c r="D157"/>
  <c r="F157" s="1"/>
  <c r="D141"/>
  <c r="F141" s="1"/>
  <c r="D137"/>
  <c r="D129"/>
  <c r="F129" s="1"/>
  <c r="D144"/>
  <c r="F144" s="1"/>
  <c r="D134"/>
  <c r="F134" s="1"/>
  <c r="D132"/>
  <c r="F132" s="1"/>
  <c r="D180" l="1"/>
  <c r="F180" s="1"/>
  <c r="F181"/>
  <c r="D230"/>
  <c r="F230" s="1"/>
  <c r="F231"/>
  <c r="D286"/>
  <c r="F286" s="1"/>
  <c r="F287"/>
  <c r="D756"/>
  <c r="F756" s="1"/>
  <c r="F757"/>
  <c r="D898"/>
  <c r="F898" s="1"/>
  <c r="F899"/>
  <c r="D173"/>
  <c r="F174"/>
  <c r="D227"/>
  <c r="F227" s="1"/>
  <c r="F228"/>
  <c r="D276"/>
  <c r="F276" s="1"/>
  <c r="F277"/>
  <c r="D634"/>
  <c r="F634" s="1"/>
  <c r="F635"/>
  <c r="D693"/>
  <c r="F694"/>
  <c r="D752"/>
  <c r="F752" s="1"/>
  <c r="F753"/>
  <c r="D763"/>
  <c r="F763" s="1"/>
  <c r="F764"/>
  <c r="D263"/>
  <c r="F264"/>
  <c r="D436"/>
  <c r="F437"/>
  <c r="D657"/>
  <c r="F657" s="1"/>
  <c r="F658"/>
  <c r="D835"/>
  <c r="F836"/>
  <c r="D904"/>
  <c r="F905"/>
  <c r="D941"/>
  <c r="F941" s="1"/>
  <c r="F942"/>
  <c r="D195"/>
  <c r="F195" s="1"/>
  <c r="F196"/>
  <c r="D637"/>
  <c r="F637" s="1"/>
  <c r="F638"/>
  <c r="D722"/>
  <c r="F723"/>
  <c r="D811"/>
  <c r="F812"/>
  <c r="D938"/>
  <c r="F938" s="1"/>
  <c r="F939"/>
  <c r="D136"/>
  <c r="F136" s="1"/>
  <c r="F137"/>
  <c r="D191"/>
  <c r="F192"/>
  <c r="D663"/>
  <c r="F663" s="1"/>
  <c r="F664"/>
  <c r="D894"/>
  <c r="F894" s="1"/>
  <c r="F895"/>
  <c r="D948"/>
  <c r="F949"/>
  <c r="D165"/>
  <c r="F166"/>
  <c r="D187"/>
  <c r="F188"/>
  <c r="D224"/>
  <c r="F224" s="1"/>
  <c r="F225"/>
  <c r="D271"/>
  <c r="F272"/>
  <c r="D442"/>
  <c r="F443"/>
  <c r="D660"/>
  <c r="F660" s="1"/>
  <c r="F661"/>
  <c r="D727"/>
  <c r="F728"/>
  <c r="D823"/>
  <c r="F824"/>
  <c r="D881"/>
  <c r="F881" s="1"/>
  <c r="F882"/>
  <c r="D908"/>
  <c r="F909"/>
  <c r="D932"/>
  <c r="F933"/>
  <c r="D951"/>
  <c r="F951" s="1"/>
  <c r="F952"/>
  <c r="D653"/>
  <c r="D923"/>
  <c r="D633"/>
  <c r="D885"/>
  <c r="D839"/>
  <c r="D861"/>
  <c r="D893"/>
  <c r="F893" s="1"/>
  <c r="D849"/>
  <c r="D815"/>
  <c r="D285"/>
  <c r="D772"/>
  <c r="D829"/>
  <c r="D762"/>
  <c r="F762" s="1"/>
  <c r="D713"/>
  <c r="F713" s="1"/>
  <c r="D780"/>
  <c r="D797"/>
  <c r="D805"/>
  <c r="D875"/>
  <c r="D880"/>
  <c r="F880" s="1"/>
  <c r="D868"/>
  <c r="D331"/>
  <c r="F331" s="1"/>
  <c r="D706"/>
  <c r="F706" s="1"/>
  <c r="D156"/>
  <c r="F156" s="1"/>
  <c r="D194"/>
  <c r="D299"/>
  <c r="F299" s="1"/>
  <c r="D420"/>
  <c r="F420" s="1"/>
  <c r="D412"/>
  <c r="F412" s="1"/>
  <c r="D177"/>
  <c r="D143"/>
  <c r="D148"/>
  <c r="F148" s="1"/>
  <c r="D131"/>
  <c r="D34"/>
  <c r="D23"/>
  <c r="D19"/>
  <c r="D18" l="1"/>
  <c r="F19"/>
  <c r="D867"/>
  <c r="F868"/>
  <c r="D284"/>
  <c r="F284" s="1"/>
  <c r="F285"/>
  <c r="D860"/>
  <c r="F861"/>
  <c r="D652"/>
  <c r="F652" s="1"/>
  <c r="F653"/>
  <c r="D128"/>
  <c r="F131"/>
  <c r="F194"/>
  <c r="D804"/>
  <c r="F804" s="1"/>
  <c r="F805"/>
  <c r="D771"/>
  <c r="F771" s="1"/>
  <c r="F772"/>
  <c r="D632"/>
  <c r="F633"/>
  <c r="D922"/>
  <c r="F923"/>
  <c r="D907"/>
  <c r="F907" s="1"/>
  <c r="F908"/>
  <c r="D822"/>
  <c r="F822" s="1"/>
  <c r="F823"/>
  <c r="D270"/>
  <c r="F271"/>
  <c r="D186"/>
  <c r="F186" s="1"/>
  <c r="F187"/>
  <c r="D947"/>
  <c r="F947" s="1"/>
  <c r="F948"/>
  <c r="D810"/>
  <c r="F810" s="1"/>
  <c r="F811"/>
  <c r="D834"/>
  <c r="F834" s="1"/>
  <c r="D435"/>
  <c r="F436"/>
  <c r="D692"/>
  <c r="F693"/>
  <c r="D172"/>
  <c r="F173"/>
  <c r="D33"/>
  <c r="F34"/>
  <c r="D176"/>
  <c r="F176" s="1"/>
  <c r="F177"/>
  <c r="D874"/>
  <c r="F874" s="1"/>
  <c r="F875"/>
  <c r="D828"/>
  <c r="F828" s="1"/>
  <c r="F829"/>
  <c r="D848"/>
  <c r="F848" s="1"/>
  <c r="F849"/>
  <c r="D884"/>
  <c r="F884" s="1"/>
  <c r="F885"/>
  <c r="D22"/>
  <c r="F22" s="1"/>
  <c r="F23"/>
  <c r="D140"/>
  <c r="F140" s="1"/>
  <c r="F143"/>
  <c r="D779"/>
  <c r="F779" s="1"/>
  <c r="F780"/>
  <c r="D814"/>
  <c r="F814" s="1"/>
  <c r="F815"/>
  <c r="D838"/>
  <c r="F838" s="1"/>
  <c r="F839"/>
  <c r="D931"/>
  <c r="F932"/>
  <c r="D726"/>
  <c r="F726" s="1"/>
  <c r="F727"/>
  <c r="D441"/>
  <c r="F442"/>
  <c r="D164"/>
  <c r="F164" s="1"/>
  <c r="F165"/>
  <c r="D190"/>
  <c r="F190" s="1"/>
  <c r="F191"/>
  <c r="D721"/>
  <c r="F722"/>
  <c r="D903"/>
  <c r="F904"/>
  <c r="D262"/>
  <c r="F263"/>
  <c r="D275"/>
  <c r="D223"/>
  <c r="D733"/>
  <c r="F733" s="1"/>
  <c r="D796"/>
  <c r="F797"/>
  <c r="D139"/>
  <c r="D408"/>
  <c r="D37"/>
  <c r="F37" s="1"/>
  <c r="D313"/>
  <c r="F313" s="1"/>
  <c r="D803"/>
  <c r="F803" s="1"/>
  <c r="D827"/>
  <c r="F827" s="1"/>
  <c r="D705"/>
  <c r="D407" l="1"/>
  <c r="F408"/>
  <c r="D274"/>
  <c r="F274" s="1"/>
  <c r="F275"/>
  <c r="F139"/>
  <c r="D261"/>
  <c r="F261" s="1"/>
  <c r="F262"/>
  <c r="F721"/>
  <c r="D720"/>
  <c r="F720" s="1"/>
  <c r="D32"/>
  <c r="F33"/>
  <c r="D269"/>
  <c r="F270"/>
  <c r="D626"/>
  <c r="F626" s="1"/>
  <c r="F632"/>
  <c r="D859"/>
  <c r="F859" s="1"/>
  <c r="F860"/>
  <c r="D866"/>
  <c r="F866" s="1"/>
  <c r="F867"/>
  <c r="D704"/>
  <c r="F705"/>
  <c r="D795"/>
  <c r="F795" s="1"/>
  <c r="F796"/>
  <c r="F903"/>
  <c r="D902"/>
  <c r="D440"/>
  <c r="F440" s="1"/>
  <c r="F441"/>
  <c r="D930"/>
  <c r="F930" s="1"/>
  <c r="F931"/>
  <c r="D171"/>
  <c r="F171" s="1"/>
  <c r="F172"/>
  <c r="D434"/>
  <c r="F434" s="1"/>
  <c r="F435"/>
  <c r="D921"/>
  <c r="F921" s="1"/>
  <c r="F922"/>
  <c r="D17"/>
  <c r="F17" s="1"/>
  <c r="F18"/>
  <c r="D873"/>
  <c r="F873" s="1"/>
  <c r="D21"/>
  <c r="D770"/>
  <c r="D937"/>
  <c r="D185"/>
  <c r="F185" s="1"/>
  <c r="D222"/>
  <c r="F222" s="1"/>
  <c r="F223"/>
  <c r="F692"/>
  <c r="D691"/>
  <c r="F691" s="1"/>
  <c r="D127"/>
  <c r="F127" s="1"/>
  <c r="F128"/>
  <c r="D936" l="1"/>
  <c r="F936" s="1"/>
  <c r="F937"/>
  <c r="F902"/>
  <c r="D892"/>
  <c r="F892" s="1"/>
  <c r="D31"/>
  <c r="F31" s="1"/>
  <c r="F32"/>
  <c r="D12"/>
  <c r="F21"/>
  <c r="D732"/>
  <c r="F732" s="1"/>
  <c r="F770"/>
  <c r="D651"/>
  <c r="F651" s="1"/>
  <c r="F704"/>
  <c r="F269"/>
  <c r="D268"/>
  <c r="D360"/>
  <c r="F360" s="1"/>
  <c r="F407"/>
  <c r="D802"/>
  <c r="D126"/>
  <c r="D600"/>
  <c r="F600" s="1"/>
  <c r="F268" l="1"/>
  <c r="D267"/>
  <c r="F267" s="1"/>
  <c r="F12"/>
  <c r="D11"/>
  <c r="F11" s="1"/>
  <c r="D731"/>
  <c r="F731" s="1"/>
  <c r="F802"/>
  <c r="F126"/>
  <c r="D125"/>
  <c r="F125" s="1"/>
  <c r="D593"/>
  <c r="D592" l="1"/>
  <c r="F593"/>
  <c r="D520" l="1"/>
  <c r="F592"/>
  <c r="D1043" l="1"/>
  <c r="F520"/>
  <c r="D1080" l="1"/>
  <c r="F1080" s="1"/>
  <c r="F1043"/>
  <c r="F835"/>
</calcChain>
</file>

<file path=xl/sharedStrings.xml><?xml version="1.0" encoding="utf-8"?>
<sst xmlns="http://schemas.openxmlformats.org/spreadsheetml/2006/main" count="2137" uniqueCount="765">
  <si>
    <t>(тыс. рублей)</t>
  </si>
  <si>
    <t>Наименование</t>
  </si>
  <si>
    <t>ЦСР</t>
  </si>
  <si>
    <t>ВР</t>
  </si>
  <si>
    <t>01 0 00 00000</t>
  </si>
  <si>
    <t>Подпрограмма "Развитие малого и среднего предпринимательства"</t>
  </si>
  <si>
    <t>01 1 00 00000</t>
  </si>
  <si>
    <t>Иные бюджетные ассигнования</t>
  </si>
  <si>
    <t>01 1 02 00000</t>
  </si>
  <si>
    <t>01 1 02 00001</t>
  </si>
  <si>
    <t>Основное мероприятие "Формирование положительного образа предпринимателя, популяризация роли предпринимательства"</t>
  </si>
  <si>
    <t>01 1 03 00000</t>
  </si>
  <si>
    <t>Расходы на производство теле- и радиопрограмм, размещение публикаций в средствах массовой информации, проведение игровых, тренинговых мероприятий, семинаров, мастер-классов в школах</t>
  </si>
  <si>
    <t>01 1 03 00001</t>
  </si>
  <si>
    <t>Иные закупки товаров, работ и услуг для обеспечения государственных (муниципальных) нужд</t>
  </si>
  <si>
    <t>Подпрограмма "Развитие потребительского рынка"</t>
  </si>
  <si>
    <t>01 3 00 00000</t>
  </si>
  <si>
    <t>Основное мероприятие "Развитие похоронного дела в городском округе Реутов Московской области"</t>
  </si>
  <si>
    <t>01 3 01 00000</t>
  </si>
  <si>
    <t xml:space="preserve"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                                                     </t>
  </si>
  <si>
    <t>01 3 01 00001</t>
  </si>
  <si>
    <t>02 0 00 00000</t>
  </si>
  <si>
    <t>02 1 00 00000</t>
  </si>
  <si>
    <t>02 1 01 00000</t>
  </si>
  <si>
    <t>Мероприятия по вовлечению жителей города Реутов в систематические занятия физической культурой и спортом</t>
  </si>
  <si>
    <t>02 1 01 00512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</si>
  <si>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</si>
  <si>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</si>
  <si>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иные цели</t>
  </si>
  <si>
    <t>Создание условий для инвалидов и лиц с ограниченными возможностями здоровья для занятий физической культурой и спортом</t>
  </si>
  <si>
    <t>02 1 01 00513</t>
  </si>
  <si>
    <t>02 2 00 00000</t>
  </si>
  <si>
    <t>02 2 01 00000</t>
  </si>
  <si>
    <t>02 2 01 00001</t>
  </si>
  <si>
    <t>200</t>
  </si>
  <si>
    <t>Подпрограмма "Обеспечение деятельности подведомственных учреждений"</t>
  </si>
  <si>
    <t>02 3 00 00000</t>
  </si>
  <si>
    <t>Основное мероприятие "Обеспечение выполнения функций по оказанию муниципальных услуг муниципальными учреждениями физической культуры и спорта"</t>
  </si>
  <si>
    <t>02 3 01 00000</t>
  </si>
  <si>
    <t>Расходы на обеспечение деятельности муниципальных учреждений физической культуры и спорта</t>
  </si>
  <si>
    <t>02 3 01 00059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</si>
  <si>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</si>
  <si>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</si>
  <si>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</si>
  <si>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налогов, сборов и иных платежей</t>
  </si>
  <si>
    <t>02 4 00 00000</t>
  </si>
  <si>
    <t>02 4 01 00000</t>
  </si>
  <si>
    <t>Субсидии бюджетным учреждениям</t>
  </si>
  <si>
    <t>Субсидии бюджетным учреждениям на иные цели</t>
  </si>
  <si>
    <t>02 4 01 00059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</si>
  <si>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</si>
  <si>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02 5 00 00000</t>
  </si>
  <si>
    <t>02 5 01 00000</t>
  </si>
  <si>
    <t>Обеспечение деятельности органов местного самоуправления</t>
  </si>
  <si>
    <t>02 5 01 00095</t>
  </si>
  <si>
    <t>Расходы на выплаты персоналу государственных (муниципальных) органов</t>
  </si>
  <si>
    <t>03 0 00 00000</t>
  </si>
  <si>
    <t>03 1 00 00000</t>
  </si>
  <si>
    <t>03 1 01 00000</t>
  </si>
  <si>
    <t>03 1 01 00001</t>
  </si>
  <si>
    <t>03 1 01 00002</t>
  </si>
  <si>
    <t>Основное мероприятие "Внедрение современных средств наблюдения и оповещения о правонарушениях, обеспечению оперативного принятия решений в целях обеспечения правопорядка и безопасности граждан"</t>
  </si>
  <si>
    <t>03 1 02 00000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</si>
  <si>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</si>
  <si>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03 1 02 00002</t>
  </si>
  <si>
    <t>Техническое обслуживание оборудования и технических средств муниципальных объектов</t>
  </si>
  <si>
    <t>03 1 02 00003</t>
  </si>
  <si>
    <t>03 1 02 00004</t>
  </si>
  <si>
    <t>03 1 03 00000</t>
  </si>
  <si>
    <t>Проведение бесед, направленных на активизацию борьбы с уличной преступностью и приобретение призов при проведении спортивных мероприятий</t>
  </si>
  <si>
    <t>03 1 03 00002</t>
  </si>
  <si>
    <t>03 1 04 00000</t>
  </si>
  <si>
    <t>03 1 05 00000</t>
  </si>
  <si>
    <t>Проведение мероприятий с целью профилактики наркомании и токсикомании</t>
  </si>
  <si>
    <t>03 1 05 00001</t>
  </si>
  <si>
    <t>03 2 00 00000</t>
  </si>
  <si>
    <t>03 2 01 00000</t>
  </si>
  <si>
    <t>Проведение мероприятий по развитию гражданской обороны</t>
  </si>
  <si>
    <t>03 2 01 00001</t>
  </si>
  <si>
    <t>03 3 00 00000</t>
  </si>
  <si>
    <t>Основное мероприятие "Разработка организационных и планирующих документов в области предупреждения и ликвидации чрезвычайных ситуаций"</t>
  </si>
  <si>
    <t>Проведение мероприятий по предупреждению чрезвычайных ситуаций и повышению защищенности потенциально опасных объектов от угроз природного и техногенного характера</t>
  </si>
  <si>
    <t>Основное мероприятие "Организация подготовки и проведения учений и тренировок по действиям в условиях чрезвычайных ситуаций"</t>
  </si>
  <si>
    <t>Основное мероприятие "Развитие учебно-материальной базы в области защиты от чрезвычайных ситуаций"</t>
  </si>
  <si>
    <t>Основное мероприятие "Обеспечение безопасности людей на водных объектах"</t>
  </si>
  <si>
    <t>03 4 00 00000</t>
  </si>
  <si>
    <t>03 4 01 00000</t>
  </si>
  <si>
    <t>03 5 00 00000</t>
  </si>
  <si>
    <t>Эксплуатационно-техническое обслуживание аппаратуры автоматизированной системы централизованного оповещения и аренда каналов (линий) связи для ее управления</t>
  </si>
  <si>
    <t>04 0 00 00000</t>
  </si>
  <si>
    <t>05 0 00 00000</t>
  </si>
  <si>
    <t>05 1 00 00000</t>
  </si>
  <si>
    <t>05 1 01 00000</t>
  </si>
  <si>
    <t>Взносы города Реутов в общественные организации, фонды, ассоциации</t>
  </si>
  <si>
    <t>Расходы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</si>
  <si>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в том числе за счет субвенции   </t>
  </si>
  <si>
    <t>05 3 00 00000</t>
  </si>
  <si>
    <t>Мероприятия в области информатики и использования информационных систем</t>
  </si>
  <si>
    <t>Пенсия за выслугу лет лицам, замещающим муниципальные должности и должности муниципальной службы</t>
  </si>
  <si>
    <t>Социальное обеспечение и иные выплаты населению</t>
  </si>
  <si>
    <t>300</t>
  </si>
  <si>
    <t>05 5 00 00000</t>
  </si>
  <si>
    <t>05 5 01 00000</t>
  </si>
  <si>
    <t>Оценка рыночной стоимости объектов недвижимости. Выполнение работ по кадастровому учету объектов капитального строительства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</si>
  <si>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</t>
  </si>
  <si>
    <t>Обеспечение эксплуатации и содержание муниципального имущества</t>
  </si>
  <si>
    <t>05 6 00 00000</t>
  </si>
  <si>
    <t>Расходы на обеспечение деятельности (оказание услуг) муниципальных учреждений</t>
  </si>
  <si>
    <t>Основное мероприятие "Поддержание и развитие инфраструктуры органов местного самоуправления"</t>
  </si>
  <si>
    <t>Организация хозяйственно-эксплуатационной деятельности органов местного самоуправления</t>
  </si>
  <si>
    <t>Централизация закупок городского округа Реутов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</si>
  <si>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</si>
  <si>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06 0 00 00000</t>
  </si>
  <si>
    <t>07 0 00 00000</t>
  </si>
  <si>
    <t>Содержание автомобильных дорог общего пользования местного значения с совершенствованным типом покрытия</t>
  </si>
  <si>
    <t>08 0 00 00000</t>
  </si>
  <si>
    <t>Обеспечение деятельности муниципального бюджетного учреждения "Городское хозяйство и благоустройство города Реутов"</t>
  </si>
  <si>
    <t xml:space="preserve">Взносы на капитальный ремонт за помещения, расположенные в многоквартирных жилых домах, находящихся в муниципальной собственности </t>
  </si>
  <si>
    <t>Замена газоиспользующего оборудования в муниципальных квартирах</t>
  </si>
  <si>
    <t>09 0 00 00000</t>
  </si>
  <si>
    <t>10 0 00 00000</t>
  </si>
  <si>
    <t>Подпрограмма "Обеспечение жильем детей-сирот и детей, оставшихся без попечения родителей, а также лиц из их числа"</t>
  </si>
  <si>
    <t>10 2 00 00000</t>
  </si>
  <si>
    <t>10 2 01 00000</t>
  </si>
  <si>
    <t>10 2 01 00001</t>
  </si>
  <si>
    <t>в том числе за счет субвенции</t>
  </si>
  <si>
    <t>11 0 00 00000</t>
  </si>
  <si>
    <t>Подпрограмма "Социальная защита отдельных категорий граждан города Реутов"</t>
  </si>
  <si>
    <t>11 1 00 00000</t>
  </si>
  <si>
    <t>11 1 01 00000</t>
  </si>
  <si>
    <t>11 1 01 00002</t>
  </si>
  <si>
    <t>11 1 01 00003</t>
  </si>
  <si>
    <t>11 1 01 00004</t>
  </si>
  <si>
    <t>Подпрограмма "Развитие системы отдыха и оздоровления детей"</t>
  </si>
  <si>
    <t>11 2 00 00000</t>
  </si>
  <si>
    <t>Основное мероприятие "Организация отдыха, оздоровления и занятости детей в дни школьных каникул"</t>
  </si>
  <si>
    <t>11 2 01 00000</t>
  </si>
  <si>
    <t>Подпрограмма "Доступная среда"</t>
  </si>
  <si>
    <t>11 3 00 00000</t>
  </si>
  <si>
    <t>11 3 01 00000</t>
  </si>
  <si>
    <t>Подпрограмма "Предоставление гражданам субсидий на оплату жилого помещения и коммунальных услуг в городе Реутов Московской области"</t>
  </si>
  <si>
    <t>11 4 00 00000</t>
  </si>
  <si>
    <t>11 4 01 00000</t>
  </si>
  <si>
    <t>Предоставление гражданам субсидий на оплату жилого помещения и коммунальных услуг</t>
  </si>
  <si>
    <t>240</t>
  </si>
  <si>
    <t>Обеспечение предоставления гражданам субсидий на оплату жилого помещения и коммунальных услуг</t>
  </si>
  <si>
    <t>Подпрограмма "Создание условий для охраны здоровья и формирования здорового образа жизни жителей города Реутов"</t>
  </si>
  <si>
    <t>11 5 00 00000</t>
  </si>
  <si>
    <t>Основное мероприятие "Охрана материнства и детства в городе Реутов"</t>
  </si>
  <si>
    <t>11 5 01 00000</t>
  </si>
  <si>
    <t>Обеспечение полноценным питанием беременных женщин, кормящих матерей, а также детей в возрасте до трех лет</t>
  </si>
  <si>
    <t>12 0 00 00000</t>
  </si>
  <si>
    <t>Подпрограмма "Дошкольное образование"</t>
  </si>
  <si>
    <t>12 1 00 00000</t>
  </si>
  <si>
    <t>12 1 01 00000</t>
  </si>
  <si>
    <t xml:space="preserve">Бюджетные инвестиции в объекты капитального строительства государственной (муниципальной) собственности </t>
  </si>
  <si>
    <t>Обеспечение деятельности дошкольных образовательных учреждений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</si>
  <si>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</si>
  <si>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</si>
  <si>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12 1 02 00000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</si>
  <si>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</si>
  <si>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</si>
  <si>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12 1 03 00000</t>
  </si>
  <si>
    <t>12 1 03 00159</t>
  </si>
  <si>
    <t>12 1 04 00000</t>
  </si>
  <si>
    <t>12 1 04 00159</t>
  </si>
  <si>
    <t>Подпрограмма "Общее образование"</t>
  </si>
  <si>
    <t>12 2 00 00000</t>
  </si>
  <si>
    <t>12 2 01 00000</t>
  </si>
  <si>
    <t xml:space="preserve">Обеспечение деятельности средних школ </t>
  </si>
  <si>
    <t>12 2 01 00259</t>
  </si>
  <si>
    <t xml:space="preserve">Обеспечение деятельности начальной школы - детского сада </t>
  </si>
  <si>
    <t>12 2 01 00359</t>
  </si>
  <si>
    <t>12 2 02 00000</t>
  </si>
  <si>
    <t>Основное мероприятие "Предоставление субсидий для бюджетных общеобразовательных организаций на выполнение муниципального задания"</t>
  </si>
  <si>
    <t>12 2 03 00000</t>
  </si>
  <si>
    <t>12 2 03 00259</t>
  </si>
  <si>
    <t>12 2 03 00359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</si>
  <si>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</si>
  <si>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12 2 04 00000</t>
  </si>
  <si>
    <t>12 2 04 00259</t>
  </si>
  <si>
    <t>Основное мероприятие "Организация праздничных, культурно-массовых и иных мероприятий"</t>
  </si>
  <si>
    <t>12 2 05 00000</t>
  </si>
  <si>
    <t>Мероприятия в сфере образования</t>
  </si>
  <si>
    <t>12 2 05 00010</t>
  </si>
  <si>
    <t>Основное мероприятие "Реализация механизмов для выявления и развития талантов детей"</t>
  </si>
  <si>
    <t>12 2 06 00000</t>
  </si>
  <si>
    <t>12 2 06 00259</t>
  </si>
  <si>
    <t>Основное мероприятие "Охрана труда"</t>
  </si>
  <si>
    <t>12 2 07 00000</t>
  </si>
  <si>
    <t>12 2 07 00259</t>
  </si>
  <si>
    <t>12 2 07 00359</t>
  </si>
  <si>
    <t>12 2 09 00000</t>
  </si>
  <si>
    <t>Подпрограмма "Дополнительное образование, воспитание и психолого-социальное сопровождение детей"</t>
  </si>
  <si>
    <t>12 3 00 00000</t>
  </si>
  <si>
    <t>Основное мероприятие "Развитие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</si>
  <si>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12 3 01 00000</t>
  </si>
  <si>
    <t>12 3 01 00459</t>
  </si>
  <si>
    <t>Обеспечение деятельности хоровой студии и учреждений дополнительного образования в сфере культуры</t>
  </si>
  <si>
    <t>12 3 01 00559</t>
  </si>
  <si>
    <t>12 3 02 00000</t>
  </si>
  <si>
    <t>12 3 02 00459</t>
  </si>
  <si>
    <t>12 3 02 00559</t>
  </si>
  <si>
    <t>Основное мероприятие "Развитие образования в сфере культуры и искусства"</t>
  </si>
  <si>
    <t>12 3 04 00000</t>
  </si>
  <si>
    <t>12 3 04 00559</t>
  </si>
  <si>
    <t>Обеспечивающая подпрограмма</t>
  </si>
  <si>
    <t>12 4 00 00000</t>
  </si>
  <si>
    <t>Основное мероприятие "Управление образования"</t>
  </si>
  <si>
    <t>12 4 03 00000</t>
  </si>
  <si>
    <t>12 4 03 00095</t>
  </si>
  <si>
    <t>Основное мероприятие "Методическое обеспечение учебно-воспитательного процесса"</t>
  </si>
  <si>
    <t>12 4 04 00000</t>
  </si>
  <si>
    <t xml:space="preserve">Расходы по обеспечению деятельности учебно-методического центра </t>
  </si>
  <si>
    <t>12 4 04 00859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</si>
  <si>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</si>
  <si>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</si>
  <si>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95 0 00 00000</t>
  </si>
  <si>
    <t>Центральный аппарат</t>
  </si>
  <si>
    <t>95 0 00 00400</t>
  </si>
  <si>
    <t>Члены избирательной комиссии муниципального образования</t>
  </si>
  <si>
    <t>95 0 00 00600</t>
  </si>
  <si>
    <t>Председатель представительного органа муниципального образования</t>
  </si>
  <si>
    <t>95 0 00 00901</t>
  </si>
  <si>
    <t>Непрограммные расходы бюджета муниципального образования</t>
  </si>
  <si>
    <t>99 0 00 00000</t>
  </si>
  <si>
    <t>99 0 00 00104</t>
  </si>
  <si>
    <t>Мероприятия по обеспечению  мобилизационной готовности экономики</t>
  </si>
  <si>
    <t>99 0 00 00209</t>
  </si>
  <si>
    <t>Осуществление полномочий по первичному воинскому учету на территориях, где отсутствуют военные комиссариаты</t>
  </si>
  <si>
    <t>Итого непрограммных расходов</t>
  </si>
  <si>
    <t>ВСЕГО РАСХОДОВ</t>
  </si>
  <si>
    <t>Муниципальная программа городского округа Реутов "Предпринимательство на 2017-2021 годы"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</si>
  <si>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</si>
  <si>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</si>
  <si>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</si>
  <si>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Муниципальная программа "Развитие физической культуры и спорта в городском округе Реутов на 2017-2021 годы"</t>
  </si>
  <si>
    <t>Подпрограмма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</si>
  <si>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Основное мероприятие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</si>
  <si>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Укрепление материально-технической базы муниципальных учреждений физической культуры и спорта и плоскостных спортивных сооружений</t>
  </si>
  <si>
    <t>Подпрограмма "Организация и проведение спортивных мероприятий в городском округе Реутов на 2017-2021 годы"</t>
  </si>
  <si>
    <t>Подпрограмма "Молодежь города Реутов на 2017-2021 годы"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</si>
  <si>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</si>
  <si>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профориентации и реализации трудового и творческого потенциала молодежи</t>
  </si>
  <si>
    <t>Организация мероприятий по развитию молодежных общественных организаций и добровольческой деятельности</t>
  </si>
  <si>
    <t>Муниципальная программа "Развитие образования и воспитание в городе Реутов на 2017-2021 годы"</t>
  </si>
  <si>
    <t>Основное мероприятие "Ликвидация очередности в дошкольных образовательных организациях и развитие инфраструктуры дошкольного образования"</t>
  </si>
  <si>
    <t>Субсидии некоммерческим организациям (за исключением государственных (муниципальных) учреждений)</t>
  </si>
  <si>
    <t>12 1 01 62120</t>
  </si>
  <si>
    <t>12 1 01 62330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</si>
  <si>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</si>
  <si>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12 1 03 62110</t>
  </si>
  <si>
    <t>Основное мероприятие "Охрана труда. Медосмотр сотрудников дошкольных образовательных учреждений, специальная оценка условий труда, обучение технике безопасности"</t>
  </si>
  <si>
    <t>Муниципальная программа городского округа Реутов "Безопасность городского округа Реутов на 2017-2021 годы"</t>
  </si>
  <si>
    <t>Подпрограмма "Профилактика преступлений и иных правонарушений в городском округе Реутов на 2017-2021 годы"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</si>
  <si>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 (в рамках антитеррористической защищенности)</t>
  </si>
  <si>
    <t xml:space="preserve">Контроль и обслуживание комплекса технических средств охраны </t>
  </si>
  <si>
    <t>Подпрограмма "Снижение рисков и смягчение последствий чрезвычайных ситуаций природного и техногенного характера в городском округе Реутов на 2017-2021 годы"</t>
  </si>
  <si>
    <t>03 2 02 00000</t>
  </si>
  <si>
    <t>03 2 02 00001</t>
  </si>
  <si>
    <t>03 2 03 00000</t>
  </si>
  <si>
    <t>03 2 03 00001</t>
  </si>
  <si>
    <t>03 2 06 00000</t>
  </si>
  <si>
    <t>03 2 05 00000</t>
  </si>
  <si>
    <t>Подпрограмма "Развитие и совершенствование систем оповещения и информирования населения в городском округе Реутов на 2017-2021 годы"</t>
  </si>
  <si>
    <t>Подпрограмма "Обеспечение пожарной безопасности в городском округе Реутов на 2017-2021 годы"</t>
  </si>
  <si>
    <t>Подача воды для пожаротушения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</si>
  <si>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</si>
  <si>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</si>
  <si>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Выполнение работ по техническому обслуживанию систем противопожарной защиты, автоматической пожарной сигнализации и системы оповещения о пожаре, пожарной сигнализации</t>
  </si>
  <si>
    <t>03 4 01 00009</t>
  </si>
  <si>
    <t>Подпрограмма "Обеспечение мероприятий гражданской обороны в городском округе Реутов на 2017-2021 годы"</t>
  </si>
  <si>
    <t>Муниципальная программа "Развитие и сохранение культуры в городском округе Реутов на 2017-2021 годы"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</si>
  <si>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</si>
  <si>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Муниципальная программа "Экология и охрана окружающей среды городского округа Реутов Московской области на 2017-2021 годы"</t>
  </si>
  <si>
    <t>Муниципальная программа "Развитие дорожно-транспортного комплекса в городском округе Реутов на 2017-2021 годы"</t>
  </si>
  <si>
    <t>Установка дорожных знаков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</si>
  <si>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</si>
  <si>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>Обновление дорожной разметки</t>
  </si>
  <si>
    <t>Обеспечение деятельности муниципального учреждения "Эксплуатация дорог и парковочного пространства города Реутов"</t>
  </si>
  <si>
    <t>Муниципальная программа городского округа Реутов Московской области "Жилище" на 2017-2021 годы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</si>
  <si>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специализированных жилых помещений,  предоставляемых лицам данной категории по договорам найма</t>
  </si>
  <si>
    <t>Муниципальная программа "Социальная защита населения города Реутов" на 2017-2021 годы</t>
  </si>
  <si>
    <t>Оказание материальной помощи и компенсации на приобретение индивидуальных диагностических средств для детей, больных инсулинозависимым сахарным диабетом (иглы, тест-полоски)</t>
  </si>
  <si>
    <t>Оказание материальной помощи и компенсации на приобретение современных лекарственных средств для лечения больных злокачественными новообразованиями</t>
  </si>
  <si>
    <t xml:space="preserve">Оказание материальной помощи и компенсации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 </t>
  </si>
  <si>
    <t>11 4 01 61410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</si>
  <si>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</si>
  <si>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11 5 02 00000</t>
  </si>
  <si>
    <t>Предоставление компенсационных выплат иногородним врачам для оплаты найма жилого помещения</t>
  </si>
  <si>
    <t>11 5 02 00001</t>
  </si>
  <si>
    <t>Оборудование пешеходных переходов</t>
  </si>
  <si>
    <t>11 3 01 00002</t>
  </si>
  <si>
    <t>11 5 01 62080</t>
  </si>
  <si>
    <t>11 4 01 61420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</si>
  <si>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услуг)"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</si>
  <si>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</si>
  <si>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12 2 01 62200</t>
  </si>
  <si>
    <t>Основное мероприятие "Обеспечение деятельности частных общеобразовательных организаций"</t>
  </si>
  <si>
    <t xml:space="preserve"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</si>
  <si>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12 2 02 62210</t>
  </si>
  <si>
    <t>12 2 03 62220</t>
  </si>
  <si>
    <t>Основное мероприятие "Обеспечение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здоровья"</t>
  </si>
  <si>
    <t>Основное мероприятие "Выплата компенсации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деятельность"</t>
  </si>
  <si>
    <t>12 1 02 62140</t>
  </si>
  <si>
    <t>12 2 09 60680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</si>
  <si>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</si>
  <si>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13 0 00 00000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</si>
  <si>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</si>
  <si>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13 0 01 00000</t>
  </si>
  <si>
    <t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в печатных СМИ, выходящих на территории муниципального образования</t>
  </si>
  <si>
    <t>13 0 01 00001</t>
  </si>
  <si>
    <t>Информирование жителей о деятельности органов местного самоуправления путем изготовления и распространения (вещания) на территории муниципального образования телепередач</t>
  </si>
  <si>
    <t>13 0 01 00003</t>
  </si>
  <si>
    <t>Осуществление взаимодействия органов местного самоуправления с печатными СМИ в области подписки, доставки и распространения тиражных печатных изданий</t>
  </si>
  <si>
    <t>13 0 01 00007</t>
  </si>
  <si>
    <t>13 0 02 00000</t>
  </si>
  <si>
    <t>13 0 02 00001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</si>
  <si>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</si>
  <si>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</si>
  <si>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</t>
  </si>
  <si>
    <t>13 0 01 00005</t>
  </si>
  <si>
    <t>14 0 00 00000</t>
  </si>
  <si>
    <t>99 0 00 51180</t>
  </si>
  <si>
    <t>Проведение мероприятий, к которым обеспечено праздничное (тематическое)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</si>
  <si>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Капитальные вложения в объекты государственной (муниципальной) собственности</t>
  </si>
  <si>
    <t>04 А 00 00000</t>
  </si>
  <si>
    <t>Подпрограмма "Развитие музейного дела и народных художественных промыслов в городском округе Реутов"</t>
  </si>
  <si>
    <t>04 А 01 00000</t>
  </si>
  <si>
    <t>04 А 01 00159</t>
  </si>
  <si>
    <t>Оказание муниципальных услуг (выполнение работ) муниципальными музеями городского округа Реутов</t>
  </si>
  <si>
    <t>Подпрограмма "Развитие библиотечного дела в городском округе Реутов"</t>
  </si>
  <si>
    <t>04 Б 00 00000</t>
  </si>
  <si>
    <t>04 Б 01 00000</t>
  </si>
  <si>
    <t>04 Б 01 00259</t>
  </si>
  <si>
    <t>Оказание муниципальных услуг (выполнение работ) муниципальными библиотеками городского округа Реутов</t>
  </si>
  <si>
    <t xml:space="preserve">Комплектование книжных фондов муниципальных библиотек городского округа Реутов </t>
  </si>
  <si>
    <t>04 Б 01 00260</t>
  </si>
  <si>
    <t>Подпрограмма "Развитие самодеятельного творчества и поддержка основных форм культурно-досуговой деятельности в городском округе Реутов"</t>
  </si>
  <si>
    <t>04 В 00 00000</t>
  </si>
  <si>
    <t>04 В 01 00000</t>
  </si>
  <si>
    <t>04 В 01 00359</t>
  </si>
  <si>
    <t>Проведение праздничных и культурно-массовых мероприятий в сфере культуры муниципальными автономными и бюджетными учреждениями культуры</t>
  </si>
  <si>
    <t>04 В 01 00360</t>
  </si>
  <si>
    <t>Подпрограмма "Развитие парков культуры и отдыха городского округа Реутов"</t>
  </si>
  <si>
    <t>04 Г 00 00000</t>
  </si>
  <si>
    <t>Основное мероприятие "Развитие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Реутов"</t>
  </si>
  <si>
    <t>04 Г 01 00000</t>
  </si>
  <si>
    <t>04 Д 00 00000</t>
  </si>
  <si>
    <t>04 Д 01 00000</t>
  </si>
  <si>
    <t>Обеспечивающая  подпрограмма</t>
  </si>
  <si>
    <t>04 И 00 00000</t>
  </si>
  <si>
    <t>04 И 01 00000</t>
  </si>
  <si>
    <t>04 И 01 00095</t>
  </si>
  <si>
    <t>Подпрограмма "Укрепление материально-технической базы муниципальных учреждений культуры городского округа Реутов"</t>
  </si>
  <si>
    <t>Подпрограмма "Безопасность дорожного движения"</t>
  </si>
  <si>
    <t>Подпрограмма "Содержание дорог и объектов улично-дорожной сети"</t>
  </si>
  <si>
    <t>Подпрограмма "Ремонт дорог и объектов улично-дорожной сети"</t>
  </si>
  <si>
    <t>07 1 00 00000</t>
  </si>
  <si>
    <t>07 1 01 00000</t>
  </si>
  <si>
    <t>07 1 01 00001</t>
  </si>
  <si>
    <t>07 1 01 00002</t>
  </si>
  <si>
    <t>07 2 00 00000</t>
  </si>
  <si>
    <t>07 2 01 00000</t>
  </si>
  <si>
    <t>07 2 01 00003</t>
  </si>
  <si>
    <t>07 2 01 00059</t>
  </si>
  <si>
    <t>07 3 00 00000</t>
  </si>
  <si>
    <t>07 3 01 00000</t>
  </si>
  <si>
    <t>Осуществление государственных полномочий  Московской области в области земельных отношений</t>
  </si>
  <si>
    <t>Основное мероприятие "Обеспечение надлежащего состояния  автомобильных дорог и дворовых территорий""</t>
  </si>
  <si>
    <t>Обеспечение деятельности муниципального казенного учреждения "Единая дежурная диспетчерская служба города Реутов" и системы "112"</t>
  </si>
  <si>
    <t>03 2 06 00059</t>
  </si>
  <si>
    <t>Подпрограмма "Подготовка спортивного резерва"</t>
  </si>
  <si>
    <t>Основное мероприятие "Обеспечение деятельности подведомственных муниципальных учреждений города Реутов, обеспечивающих подготовку спортивного резерва"</t>
  </si>
  <si>
    <t>02 6 00 00000</t>
  </si>
  <si>
    <t>02 6 01 00000</t>
  </si>
  <si>
    <t>02 6 01 00059</t>
  </si>
  <si>
    <t>Обеспечение деятельности детского дома творчества</t>
  </si>
  <si>
    <t>Содержание ливневой канализации</t>
  </si>
  <si>
    <t>07 2 01 00001</t>
  </si>
  <si>
    <t>03 2 05 00001</t>
  </si>
  <si>
    <t>Основное мероприятие "Профилактика и предупреждение проявлений экстремизма"</t>
  </si>
  <si>
    <t>Основное мероприятияе "Обеспечение пожарной безопасности"</t>
  </si>
  <si>
    <t>Основное мероприятие "Обеспечение пожарной безопасности на объектах культуры и спорта"</t>
  </si>
  <si>
    <t>03 4 02 00000</t>
  </si>
  <si>
    <t>Выполнение работ по обеспечению пожарной безопасности в учреждениях культуры и спорта</t>
  </si>
  <si>
    <t>03 4 02 00001</t>
  </si>
  <si>
    <t>Основное мероприятие "Обеспечение пожарной безопасности на объектах образования"</t>
  </si>
  <si>
    <t>03 4 03 00000</t>
  </si>
  <si>
    <t>03 4 03 00001</t>
  </si>
  <si>
    <t>Основное мероприятие "Обеспечение пожарной безопасности в административных зданиях"</t>
  </si>
  <si>
    <t>03 4 04 00000</t>
  </si>
  <si>
    <t>Проведение мероприятий по обеспечению пожарной безопасности в административных зданиях</t>
  </si>
  <si>
    <t>03 4 04 00001</t>
  </si>
  <si>
    <t>03 4 05 00000</t>
  </si>
  <si>
    <t>03 4 05 00001</t>
  </si>
  <si>
    <t>Основное мероприятие "Развитие и модернизация системы коллективного оповещения, ее техническое обслуживание"</t>
  </si>
  <si>
    <t>Техническое обслуживание местной системы коллективного оповещения</t>
  </si>
  <si>
    <t>Выполнение работ по монтажу и пуско-наладке местной беспроводной системы коллективного оповещения</t>
  </si>
  <si>
    <t>03 3 02 00000</t>
  </si>
  <si>
    <t>03 3 02 00001</t>
  </si>
  <si>
    <t>03 3 02 00002</t>
  </si>
  <si>
    <t>03 3 02 00003</t>
  </si>
  <si>
    <t>03 4 01 000А5</t>
  </si>
  <si>
    <t>03 4 01 000А6</t>
  </si>
  <si>
    <t>Основное мероприятие "Обеспечение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Реутов"</t>
  </si>
  <si>
    <t>Мероприятия по обеспечению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</si>
  <si>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 xml:space="preserve">Основное мероприятие "Снижение количества преступлений, совершенных на территории города. Обеспечение деятельности общественных объединений правоохранительной направленности" </t>
  </si>
  <si>
    <t>Мероприятия по проведению профилактики и предупреждения проявлений экстремизма</t>
  </si>
  <si>
    <t>03 4 01 000А7</t>
  </si>
  <si>
    <t>03 1 04 000А1</t>
  </si>
  <si>
    <t>в том числе за счет субвенции:</t>
  </si>
  <si>
    <t>Основное мероприятие "Реализация и обеспечение плана гражданской обороны и защиты населения городского округа Реутов Московской области"</t>
  </si>
  <si>
    <t>03 5 03 00000</t>
  </si>
  <si>
    <t>03 5 03 00001</t>
  </si>
  <si>
    <t>Основное мероприятие "Повышение обустройства автомобильных дорог местного значения"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</si>
  <si>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</si>
  <si>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12 1 01 S2330</t>
  </si>
  <si>
    <t xml:space="preserve">Софинансирование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</si>
  <si>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Софинансирование  организации отдыха, оздоровления и занятости детей в дни школьных каникул</t>
  </si>
  <si>
    <t>11 2 01 S2190</t>
  </si>
  <si>
    <t>04 Г 01 00401</t>
  </si>
  <si>
    <t>Мероприятия на комплексное благоустройство парковых территорий</t>
  </si>
  <si>
    <t>10 2 01 60820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</si>
  <si>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</si>
  <si>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11 1 01 000А1</t>
  </si>
  <si>
    <t>Подпрограмма "Обеспечение жильем молодых семей"</t>
  </si>
  <si>
    <t>10 1 00 00000</t>
  </si>
  <si>
    <t>10 1 01 00000</t>
  </si>
  <si>
    <t>07 3 01 S0240</t>
  </si>
  <si>
    <t>04 К 00 00000</t>
  </si>
  <si>
    <t>Подпрограмма "Развитие архивного дела в городском округе Реутов"</t>
  </si>
  <si>
    <t>04 К 01 00000</t>
  </si>
  <si>
    <t>04 К 01 60690</t>
  </si>
  <si>
    <t>Основное мероприятие "Увеличение количества архивных документов, находящихся в условиях, обеспечивающих их постоянное (вечное) и долговременное хранение в муниципальном архиве городского округа Реутов"</t>
  </si>
  <si>
    <t>Муниципальная программа городского округа Реутов "Цифровой городской округ Реутов" на 2018-2022 годы</t>
  </si>
  <si>
    <t>Подпрограмма "Развитие информационной и технической инфраструктуры экосистемы цифровой экономики муниципального образования городской округ Реутов" на срок 2018-2022 годы</t>
  </si>
  <si>
    <t>14 1 00 00000</t>
  </si>
  <si>
    <t>14 1 01 00000</t>
  </si>
  <si>
    <t>14 1 01 00001</t>
  </si>
  <si>
    <t>14 1 02 00000</t>
  </si>
  <si>
    <t>14 1 02 00001</t>
  </si>
  <si>
    <t>14 1 03 00000</t>
  </si>
  <si>
    <t>14 1 03 00001</t>
  </si>
  <si>
    <t>14 1 04 00000</t>
  </si>
  <si>
    <t>14 1 04 00001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</si>
  <si>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2018-2022 годы"</t>
  </si>
  <si>
    <t>14 2 00 00000</t>
  </si>
  <si>
    <t>14 2 01 00000</t>
  </si>
  <si>
    <t>14 2 01 01159</t>
  </si>
  <si>
    <t>Основное мероприятие "Увеличение доли оборота малых  и средних предприятий в общем обороте по полному кругу предприятий"</t>
  </si>
  <si>
    <t>Основное мероприятие "Обеспечение деятельности учреждений по работе с молодежью и повышение качества оказываемых муниципальных услуг "</t>
  </si>
  <si>
    <t>Предоставление субсидии на выполнение муниципального задания Муниципального учреждения по работе с молодежью "Подростково-молодежный центр"</t>
  </si>
  <si>
    <t>02 4 02 00000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</si>
  <si>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</si>
  <si>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02 4 02 00001</t>
  </si>
  <si>
    <t>Основное мероприятие "Организация и проведение мероприятий по профориентации и реализации трудового и творческого потенциала молодежи"</t>
  </si>
  <si>
    <t>02 4 03 00000</t>
  </si>
  <si>
    <t>02 4 03 00001</t>
  </si>
  <si>
    <t>Основное мероприятие "Организация мероприятий по развитию молодежных общественных организаций и добровольческой деятельности"</t>
  </si>
  <si>
    <t>02 4 04 00000</t>
  </si>
  <si>
    <t>02 4 04 00001</t>
  </si>
  <si>
    <t>Основное мероприятие "Предупреждение террористических акций и повышение степени антитеррористической защищённости социально значимых объектов и мест с массовым пребыванием людей"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</si>
  <si>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по профилактике терроризма и экстремизма</t>
  </si>
  <si>
    <t>Основное мероприятие "Обеспечение деятельности муниципального казенного учреждения "Единая дежурная диспетчерская служба города Реутов" и системы "112""</t>
  </si>
  <si>
    <t>Проведение мероприятий по обеспечению пожарной безопасности на объектах образования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</si>
  <si>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</si>
  <si>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найма"</t>
  </si>
  <si>
    <t>10 2 02 00000</t>
  </si>
  <si>
    <t xml:space="preserve"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 </t>
  </si>
  <si>
    <t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за счет средств местного бюджета</t>
  </si>
  <si>
    <t>10 2 02 00001</t>
  </si>
  <si>
    <t>Основное мероприятие "Оказание социальной поддержки отдельным категориям граждан"</t>
  </si>
  <si>
    <t>Основное мероприятие "Организация работы по трудовой занятости подростков в дни школьных каникул"</t>
  </si>
  <si>
    <t>11 2 02 00000</t>
  </si>
  <si>
    <t>11 2 02 S2190</t>
  </si>
  <si>
    <t>Основное мероприятие "Повышение уровня доступности объектов в приоритетных сферах жизнедеятельности инвалидов и других маломобильных групп населения и социальной интеграции инвалидов в городе Реутов"</t>
  </si>
  <si>
    <t>Основное мероприятие "Организация исполнения государственных полномочий по предоставлению гражданам жилищных субсидий на оплату жилого помещения и коммунальных услуг"</t>
  </si>
  <si>
    <t>Основное мероприятие "Обеспечение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</si>
  <si>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</si>
  <si>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Мероприятия в области экологии и охраны окружающей среды</t>
  </si>
  <si>
    <t>06 0 03 00000</t>
  </si>
  <si>
    <t>Основное мероприятие "Профилактические мероприятия по содержанию мест массового отдыха и пребывания населения"</t>
  </si>
  <si>
    <t>06 0 03 00001</t>
  </si>
  <si>
    <t>06 0 03 60870</t>
  </si>
  <si>
    <t>06 0 04 00000</t>
  </si>
  <si>
    <t>Основное мероприятие "Увеличение фактической площади озелененых территорий городского округа Реутов"</t>
  </si>
  <si>
    <t>06 0 04 00059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</si>
  <si>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</si>
  <si>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Подпрограмма "Развитие имущественного комплекса городского округа Реутов на 2018-2022 годы"</t>
  </si>
  <si>
    <t>Основное мероприятие "Увеличение поступлений средств в бюджет городского округа Реутов от использования и распоряжения имуществом находящимся в собственности городского округа Реутов"</t>
  </si>
  <si>
    <t>05 1 01 00001</t>
  </si>
  <si>
    <t>05 1 02 00000</t>
  </si>
  <si>
    <t>Основное мероприятие "Повышение эффективности использования имущества и оптимизация структуры собственности городского округа Реутов"</t>
  </si>
  <si>
    <t>05 1 02 00001</t>
  </si>
  <si>
    <t>05 1 02 00002</t>
  </si>
  <si>
    <t>05 2 00 00000</t>
  </si>
  <si>
    <t>Подпрограмма "Обеспечение инфраструктуры органов местного самоуправления городского округа Реутов на 2018-2022 годы"</t>
  </si>
  <si>
    <t>05 2 01 00000</t>
  </si>
  <si>
    <t>05 2 01 01059</t>
  </si>
  <si>
    <t>05 2 01 01159</t>
  </si>
  <si>
    <t>Подпрограмма "Совершенствование муниципальной службы городского округа Реутов Московской области на 2018-2022 годы"</t>
  </si>
  <si>
    <t>05 3 04 00000</t>
  </si>
  <si>
    <t>Основное мероприятие "Совершенствование мотивации муниципальных служащих"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</si>
  <si>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</si>
  <si>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05 3 04 00001</t>
  </si>
  <si>
    <t>Основное мероприятие "Совершенствование профессионального развития муниципальных служащих городского округа Реутов"</t>
  </si>
  <si>
    <t>05 3 05 00000</t>
  </si>
  <si>
    <t>05 3 05 00095</t>
  </si>
  <si>
    <t>Организация работы по повышению квалификации муниципальных служащих</t>
  </si>
  <si>
    <t xml:space="preserve">Обеспечивающая подпрограмма </t>
  </si>
  <si>
    <t>Основное мероприятие "Создание условий для реализации полномочий органа местного самоуправления (Администрации городского округа Реутов), и подведомственных учреждений"</t>
  </si>
  <si>
    <t>05 5 01 00001</t>
  </si>
  <si>
    <t>05 5 01 00095</t>
  </si>
  <si>
    <t>05 5 01 60700</t>
  </si>
  <si>
    <t>05 5 01 60830</t>
  </si>
  <si>
    <t>Подпрограмма "Территориальное развитие (градостроительство и землеустройство) на 2018-2022 годы"</t>
  </si>
  <si>
    <t>Разработка и реализация концепций пешеходных улиц и общественных пространств</t>
  </si>
  <si>
    <t>Подпрограмма "Обеспечение жильем отдельных категорий граждан, установленных федеральным законодательством"</t>
  </si>
  <si>
    <t>10 3 00 00000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</si>
  <si>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Федеральным законом от 8 декабря 2010 года № 342-ФЗ "О внесении изменений в Федеральный закон "О статусе военнослужащих" и об обеспечении жилыми помещениями некоторых категорий граждан",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</si>
  <si>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10 3 01 00000</t>
  </si>
  <si>
    <t>10 3 01 54850</t>
  </si>
  <si>
    <t>Обеспечение жильем граждан, уволенных с военной службы (службы), и приравненных к ним лиц</t>
  </si>
  <si>
    <t>Основное мероприятие "Централизация бюджетного (бухгалтерского) учета органов местного самоуправления и учреждений, подведомственных Администрации города Реутов"</t>
  </si>
  <si>
    <t>05 2 02 00000</t>
  </si>
  <si>
    <t>05 2 02 01259</t>
  </si>
  <si>
    <t>05 2 02 62140</t>
  </si>
  <si>
    <t>Основное мероприятие "Безопасность дорожного движения"</t>
  </si>
  <si>
    <t>Основное мероприятие "Капитальный ремонт и (или) ремонт автомобильных дорог общего пользования местного значения"</t>
  </si>
  <si>
    <t>07 3 03 00000</t>
  </si>
  <si>
    <t>07 3 03 00001</t>
  </si>
  <si>
    <t>Ремонт ливневой канализации</t>
  </si>
  <si>
    <t>07 3 01 00001</t>
  </si>
  <si>
    <t>Мероприятия по организации отдыха детей в каникулярное время</t>
  </si>
  <si>
    <t>11 2 01 62190</t>
  </si>
  <si>
    <t>Капитальный ремонт и приобретение оборудования для оснащения плоскостных сооружений в муниципальных образованиях Московской области</t>
  </si>
  <si>
    <t>02 2 01 62510</t>
  </si>
  <si>
    <t>Строительство и реконструкция объектов культуры</t>
  </si>
  <si>
    <t>04 Д 01 64210</t>
  </si>
  <si>
    <t>04 Д 01 S4210</t>
  </si>
  <si>
    <t>Софинансирование капитального ремонта и приобретения оборудования для оснащения плоскостных сооружений в муниципальных образованиях Московской области</t>
  </si>
  <si>
    <t>02 2 01 S2510</t>
  </si>
  <si>
    <t>Основное мероприятие "Модернизация и укрепление материально-технической базы объектов культуры  путем проведения капитального ремонта и технического переоснащения"</t>
  </si>
  <si>
    <t>04 Д 02 00000</t>
  </si>
  <si>
    <t>Укрепление материально - технической базы муниципальных учреждений культуры, подведомственных Отделу культуры и молодежной политики Администрации города Реутов</t>
  </si>
  <si>
    <t>04 Д 02 00001</t>
  </si>
  <si>
    <t>14 2 01 62680</t>
  </si>
  <si>
    <t>14 2 01 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</si>
  <si>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</si>
  <si>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Софинансирование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</si>
  <si>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 и муниципальных услуг"</t>
  </si>
  <si>
    <t>14 2 02 00000</t>
  </si>
  <si>
    <t>14 2 02 60860</t>
  </si>
  <si>
    <t>14 2 02 S0860</t>
  </si>
  <si>
    <t>Софинансирование расходов на повышение заработной платы работникам муниципальных учреждений в сфере культуры</t>
  </si>
  <si>
    <t>Субсидия на софинансирование расходов на повышение заработной платы работникам муниципальных учреждений в сфере культуры</t>
  </si>
  <si>
    <t>07 3 01 60240</t>
  </si>
  <si>
    <t>Подпрограмма "Благоустройство территории городского округа Реутов"</t>
  </si>
  <si>
    <t>08 Б 00 00000</t>
  </si>
  <si>
    <t>Основное мероприятие "Создание условий для благоустройства территорий городского округа Реутов"</t>
  </si>
  <si>
    <t>08 Б 01 00000</t>
  </si>
  <si>
    <t>Приобретение техники для нужд благоустройства и коммунального хозяйства</t>
  </si>
  <si>
    <t>08 Б 01 00001</t>
  </si>
  <si>
    <t>Приобретение техники для нужд благоустройства территории муниципальных образований Московской области</t>
  </si>
  <si>
    <t>Приобретение техники для нужд благоустройства территории городского округа Реутов</t>
  </si>
  <si>
    <t>08 Б 01 00059</t>
  </si>
  <si>
    <t>Содержание детских, спортивных площадок, площадок для выгула собак</t>
  </si>
  <si>
    <t>08 Б 01 00002</t>
  </si>
  <si>
    <t>Основное мероприятие "Формирование комфортной городской световой среды"</t>
  </si>
  <si>
    <t>08 Б 02 00000</t>
  </si>
  <si>
    <t>Расходы на оплату электроэнергии систем уличного освещения</t>
  </si>
  <si>
    <t>08 Б 02 00001</t>
  </si>
  <si>
    <t>08 В 00 00000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</si>
  <si>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Реутов"</t>
  </si>
  <si>
    <t>08 В 01 00000</t>
  </si>
  <si>
    <t>08 В 01 00001</t>
  </si>
  <si>
    <t>08 В 01 00002</t>
  </si>
  <si>
    <t>Основное мероприятие "Обеспечение учета всего объема потребляемых энергетических ресурсов"</t>
  </si>
  <si>
    <t>09 1 01 00000</t>
  </si>
  <si>
    <t>Ежегодная актуализация схем теплоснабжения, водоснабжения, водоотведения города</t>
  </si>
  <si>
    <t>09 1 01 00003</t>
  </si>
  <si>
    <t>Разработка схемы водоснабжения и водоотведения города Реутов, а также разработка электронной модели системы водоснабжения и водоотведения  с возможностью моделирования гидравлических режимов</t>
  </si>
  <si>
    <t>09 1 01 00004</t>
  </si>
  <si>
    <t>Подпрограмма "Создание условий для обеспечения качественными жилищно-коммунальными услугами"</t>
  </si>
  <si>
    <t>09 1 00 00000</t>
  </si>
  <si>
    <t>09 3 00 00000</t>
  </si>
  <si>
    <t>09 3 01 00000</t>
  </si>
  <si>
    <t>09 3 01 62670</t>
  </si>
  <si>
    <t>Создание новых и (или) благоустройство существующих парков культуры и отдыха</t>
  </si>
  <si>
    <t>04 Г 01 60070</t>
  </si>
  <si>
    <t xml:space="preserve">Муниципальная программа городского округа Реутов "Развитие инженерной инфраструктуры и энергоэффективности" на 2018-2022 годы"
</t>
  </si>
  <si>
    <t>04 Г 01 S0070</t>
  </si>
  <si>
    <t>Благоустройство парка культуры и отдыха - Центральный парк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</si>
  <si>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</si>
  <si>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</si>
  <si>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Обеспечение современными аппаратно-программными комплексами общеобразовательных организаций в Московской области</t>
  </si>
  <si>
    <t>Информирование населения муниципального образования Московской области о деятельности органов местного самоуправления путем размещения материалов в электронных СМИ, распространяемых в сети Интернет (сетевых изданиях)</t>
  </si>
  <si>
    <t>13 0 01 00004</t>
  </si>
  <si>
    <t>Дополнительные мероприятия по развитию жилищно-коммунального хозяйства и социально культурной сферы</t>
  </si>
  <si>
    <t>12 2 04 04400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</si>
  <si>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</si>
  <si>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14 1 05 00000</t>
  </si>
  <si>
    <t>14 1 05 62490</t>
  </si>
  <si>
    <t>Софинансирование обеспечения современными аппаратно-программными комплексами общеобразовательных организаций в Московской области</t>
  </si>
  <si>
    <t>14 1 05 S2490</t>
  </si>
  <si>
    <t>Комплексное благоустройство парковочного пространства</t>
  </si>
  <si>
    <t>07 3 02 00000</t>
  </si>
  <si>
    <t>08 А 00 00000</t>
  </si>
  <si>
    <t>Подпрограмма "Комфортная городская среда"</t>
  </si>
  <si>
    <t>08 А 02 00000</t>
  </si>
  <si>
    <t>08 А 02 00001</t>
  </si>
  <si>
    <t>Устройство (модернизация) обязательных элементов детских игровых и спортивных площадок</t>
  </si>
  <si>
    <t>Установка информационных стендов</t>
  </si>
  <si>
    <t>08 А 02 00002</t>
  </si>
  <si>
    <t>Замена жестких подвесов на детских игровых площадках</t>
  </si>
  <si>
    <t>Ремонт резинового покрытия на детских игровых и спортивных площадках</t>
  </si>
  <si>
    <t>08 Б 01 00003</t>
  </si>
  <si>
    <t>08 Б 01 00004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</si>
  <si>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
</t>
  </si>
  <si>
    <t>Проведение технического обследования зданий дошкольных образовательных учреждений</t>
  </si>
  <si>
    <t>12 1 01 00002</t>
  </si>
  <si>
    <t>04 Д 01 00003</t>
  </si>
  <si>
    <t>Согласование размещения объекта и подготовка заключения по оценке влияния объекта "Дом культуры" на безопасность полетов аэродрома "Раменское"</t>
  </si>
  <si>
    <t>08 А 02 00003</t>
  </si>
  <si>
    <t>Устройство освещения детских игровых площадок</t>
  </si>
  <si>
    <t>Установка указателей на многоквартирных домах с наименованиями улиц и номерами домов, вывесок</t>
  </si>
  <si>
    <t>08 А 01 00000</t>
  </si>
  <si>
    <t>08 А 01 00004</t>
  </si>
  <si>
    <t>Разработка проектно-сметной документации для проведения работ по устройству освещения по адресу: проспект Мира</t>
  </si>
  <si>
    <t>08 Б 02 00003</t>
  </si>
  <si>
    <t>Основное мероприятие "Комплексное благоустройство дворовых территорий городского округа Реутов"</t>
  </si>
  <si>
    <t>Снос аварийного здания ул.Новая, 1а (тир)</t>
  </si>
  <si>
    <t>02 2 01 00002</t>
  </si>
  <si>
    <t>Основное мероприятие "Увеличение парковочного пространства"</t>
  </si>
  <si>
    <t xml:space="preserve">07 3 02 00003 </t>
  </si>
  <si>
    <t>Подпрограмма "Создание условий для обеспечения комфортного проживания жителей в многоквартирных домах на территории городского округа Реутов"</t>
  </si>
  <si>
    <t>Основное мероприятие "Организация деятельности МФЦ"</t>
  </si>
  <si>
    <t>Реализация мероприятий по обеспечению жильем молодых семей</t>
  </si>
  <si>
    <t>10 1 01 L4970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</si>
  <si>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</si>
  <si>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дооснащения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</si>
  <si>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r>
      <t xml:space="preserve">08 А 02 L5550 </t>
    </r>
    <r>
      <rPr>
        <sz val="12"/>
        <rFont val="Times New Roman"/>
        <family val="1"/>
        <charset val="204"/>
      </rPr>
      <t xml:space="preserve"> </t>
    </r>
  </si>
  <si>
    <t>Софинансирование ремонта подъездов многоквартирных домов</t>
  </si>
  <si>
    <t>08 В 01 S0950</t>
  </si>
  <si>
    <t>Ремонт тротуаров</t>
  </si>
  <si>
    <t>07 3 01 00004</t>
  </si>
  <si>
    <t>Обеспечение деятельности общественных организаций правоохранительной направленности</t>
  </si>
  <si>
    <t>12 3 05 00000</t>
  </si>
  <si>
    <t>12 3 05 00459</t>
  </si>
  <si>
    <t>Основное мероприятие "Капитальный ремонт зданий организаций дополнительного образования"</t>
  </si>
  <si>
    <t>Основное мероприятие "Благоустройство общественных территорий городского округа Реутов"</t>
  </si>
  <si>
    <t>08 А 01 00001</t>
  </si>
  <si>
    <t>Благоустройство общественных территорий</t>
  </si>
  <si>
    <t>Основное мероприятие "Профилактика наркомании и токсикомании, проведение ежегодных медицинских осмотров школьников с целью раннего выявления незаконного потребления наркотических средств и психотропных веществ"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</si>
  <si>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</si>
  <si>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03 1 03 00003</t>
  </si>
  <si>
    <t>Капитальный ремонт и ремонт автомобильных дорог общего пользования местного значения, в том числе замена и установка остановочных павильонов</t>
  </si>
  <si>
    <t>08 Б 02 S2630</t>
  </si>
  <si>
    <t xml:space="preserve">Софинансирование устройства и капитального ремонта электросетевого хозяйства, систем наружного и архитектурно-художественного освещения в рамках реализации приоритетного проекта "Светлый город"
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</si>
  <si>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</si>
  <si>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12 1 03 62130</t>
  </si>
  <si>
    <t>Софинансирование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</si>
  <si>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12 1 03 S2130</t>
  </si>
  <si>
    <t>Основное мероприятие "Информирование населения муниципального образования посредством наружной рекламы"</t>
  </si>
  <si>
    <t>13 0 02 00002</t>
  </si>
  <si>
    <t>13 0 02 00003</t>
  </si>
  <si>
    <t>01 2 00 00000</t>
  </si>
  <si>
    <t>01 2 02 00000</t>
  </si>
  <si>
    <t>01 2 02 L5250</t>
  </si>
  <si>
    <t>Строительство дома культуры в городском округе Реутов</t>
  </si>
  <si>
    <t>08 В 01 60950</t>
  </si>
  <si>
    <t>Ремонт подъездов в многоквартирных домах</t>
  </si>
  <si>
    <t>08 Б 02 62630</t>
  </si>
  <si>
    <t xml:space="preserve"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
</t>
  </si>
  <si>
    <t xml:space="preserve">Муниципальная программа городского округа Реутов "Формирование комфортной городской среды"  на 2018-2022 годы"
</t>
  </si>
  <si>
    <t>Подпрограмма "Повышение инвестиционной привлекательности"</t>
  </si>
  <si>
    <t>Выполнение работ по  проведению лабораторных испытаний дорожно-строительных материалов (вырубок из асфальтобетонного покрытия) для контроля качества устройства асфальтобетонного покрытия  в ходе выполнения подрядных работ ремонта 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</si>
  <si>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07 3 01 00003</t>
  </si>
  <si>
    <t>08 Б 01 00007</t>
  </si>
  <si>
    <t>Устройство универсального резинового основания на волейбольной площадке по адресу: ул. Комсомольская, д.2</t>
  </si>
  <si>
    <t>07 3 03 00003</t>
  </si>
  <si>
    <t>Устройство проездов для автотранспорта</t>
  </si>
  <si>
    <t>07 3 03 00004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</si>
  <si>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</si>
  <si>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02 2 01 04400</t>
  </si>
  <si>
    <t>Осуществление мероприятий по реализации стратегии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</si>
  <si>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Комплексное благоустройство территорий муниципальных образований Московской области</t>
  </si>
  <si>
    <t>Софинансирование комплексного благоустройства территории городского округа Реутов</t>
  </si>
  <si>
    <t>08 Б 01 61350</t>
  </si>
  <si>
    <t>08 Б 01 S1350</t>
  </si>
  <si>
    <t>14 1 04 S0940</t>
  </si>
  <si>
    <t>11 3 01 00004</t>
  </si>
  <si>
    <t>Оборудование пандусом входной группы МУК "ЦБС" (филиал №1, №3) по адресу: Юбилейный пр-т, д. 38</t>
  </si>
  <si>
    <t>Софинансирование предоставления электронных сервисов цифровой инфраструктуры в сфере жилищно-коммунального хозяйства для обеспечения равных возможностей собственникам многоквартирных домов в инициации и организации проведения общих собраний собственников, а также отраслевого сервиса мониторинга выполнения нормативных требований по благоустройству, санитарному состоянию территорий, реализации жилищной реформы, организации капитального и текущего ремонта и содержания жилищного фонда МО, функционированию коммунальной и инженерной инфраструктуры, оценке показателей в жилищно-коммунальной сфере на территории муниципальных образований МО в информационно-телекоммуникационной сети "Интернет"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</si>
  <si>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                                                                                                                    </t>
  </si>
  <si>
    <t>99 0 00 51200</t>
  </si>
  <si>
    <t>Закупка товаров, работ и услуг для государственных (муниципальных) нужд</t>
  </si>
  <si>
    <t>14 1 05 60930</t>
  </si>
  <si>
    <t>Обеспечение современными аппаратно-программными комплексами со средствами криптографической защиты информации муниципальных образований Московской области</t>
  </si>
  <si>
    <t>14 1 05 S0930</t>
  </si>
  <si>
    <t>Софинансирование обеспечения современными аппаратно-программными комплексами со средствами криптографической защиты информации муниципальных образований Московской области</t>
  </si>
  <si>
    <t>Предоставление доступа к электронным сервисам цифровой инфраструктуры в сфере жилищно-коммунального хозяйства</t>
  </si>
  <si>
    <t>14 1 04 60940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</si>
  <si>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</si>
  <si>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</si>
  <si>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</si>
  <si>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</si>
  <si>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Основное мероприятие "Развитие инфраструктуры поддержки малого и среднего предпринимательства"</t>
  </si>
  <si>
    <t>01 1 01 00000</t>
  </si>
  <si>
    <t>Частичная компенсация затрат организаций инфраструктуры поддержки предпринимательства, связанных с предоставлением услуг по размещению малых предприятий</t>
  </si>
  <si>
    <t>01 1 01 00001</t>
  </si>
  <si>
    <t>07 1 01 00005</t>
  </si>
  <si>
    <t xml:space="preserve">Обустройство искусственных дорожных неровностей </t>
  </si>
  <si>
    <t>11 3 01 00006</t>
  </si>
  <si>
    <t>Приобретение информационных табло со шрифтом Брайля, противоскользящего покрытия, беспроводного вызова помощника Пульсар, тактильных светонакопительных знаков для библиотек города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</si>
  <si>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</si>
  <si>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</si>
  <si>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</si>
  <si>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</si>
  <si>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Основное мероприятие "Территория для жизни (благоустройство территорий: улиц, общественных пространств, пешеходных улиц, скверов, парков)"</t>
  </si>
  <si>
    <t>05 6 02 00000</t>
  </si>
  <si>
    <t>05 6 02 00001</t>
  </si>
  <si>
    <t>Основное мероприятие "Проведение мероприятий по увеличению рабочих мест на территории городского округа Реутов"</t>
  </si>
  <si>
    <t>Основное мероприятие "Увеличение общего количества посетителей муниципальных музеев"</t>
  </si>
  <si>
    <t>Основное мероприятие "Обеспечение роста числа посетителей библиотек городского округа Реутов"</t>
  </si>
  <si>
    <t>Основное мероприятие "Организация культурно-досуговой работы в городском округе Реутов"</t>
  </si>
  <si>
    <t>Основное мероприятие "Модернизация и укрепление материально-технической базы объектов культуры путем строительства, реконструкции, проведения капитального ремонта, технического переоснащения муниципальных учреждений культуры современным непроизводственным оборудованием"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</si>
  <si>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их числа"</t>
  </si>
  <si>
    <t>Оказание муниципальных  услуг по организации деятельности культурно-досуговых учреждений и клубных формирований самодеятельного народного творчества</t>
  </si>
  <si>
    <t>Основное мероприятие "Обеспечение эффективного выполнения полномочий Отдела культуры и молодежной политики Администрации города Реутов"</t>
  </si>
  <si>
    <t>04 И 01 60440</t>
  </si>
  <si>
    <t>04 И 01 S0440</t>
  </si>
  <si>
    <t>Основное мероприятие "Увеличение количества жителей города Реутов, вовлеченных в систематические занятия физической культурой и спортом"</t>
  </si>
  <si>
    <t>Основное мероприятие "Повышение эффективности управления муниципальными финансами и использования муниципального имущества при реализации муниципальной программы"</t>
  </si>
  <si>
    <t>12 1 01 00005</t>
  </si>
  <si>
    <t>12 1 01 00006</t>
  </si>
  <si>
    <t>12 1 01 00007</t>
  </si>
  <si>
    <t>12 1 01 00008</t>
  </si>
  <si>
    <t>12 1 01 00009</t>
  </si>
  <si>
    <t>Изготовление технического паспорта на объект капитального строительства "Детский сад на 210 мест с бассейном по адресу: Московская область, г.Реутов, ул.Гагарина, д.20"</t>
  </si>
  <si>
    <t>Координирование объекта недвижимости "Детский сад на 210 мест с бассейном по адресу: Московская область, г.Реутов, ул.Гагарина, д.20"</t>
  </si>
  <si>
    <t>Техническая инвентаризация объекта капитального строительства "Детский сад на 210 мест с бассейном по адресу: Московская область, г.Реутов, ул.Гагарина, д.20"</t>
  </si>
  <si>
    <t>Изготовление технического плана на объект капитального строительства "Детский сад на 210 мест с бассейном по адресу: Московская область, г.Реутов, ул.Гагарина, д.20"</t>
  </si>
  <si>
    <t>Проведение государственной экспертизы проектной документации по объекту капитального строительства "Детский сад на 210 мест с бассейном по адресу: Московская область, г.Реутов, ул.Гагарина, д.20" (корректировка)</t>
  </si>
  <si>
    <t>08 Б 01 61360</t>
  </si>
  <si>
    <t>08 Б 01 S1360</t>
  </si>
  <si>
    <t>Установка ограничивающих пешеходных ограждений перильного типа</t>
  </si>
  <si>
    <t>07 1 01 00006</t>
  </si>
  <si>
    <t>Софинансирование областной субсидии на обеспечение деятельности МФЦ</t>
  </si>
  <si>
    <t>14 2 01 S0650</t>
  </si>
  <si>
    <t>Исполнение судебных актов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</si>
  <si>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</si>
  <si>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14 2 01 60650</t>
  </si>
  <si>
    <t>Приложение № 4</t>
  </si>
  <si>
    <t>Комплексного благоустройство территории городского округа Реутов</t>
  </si>
  <si>
    <t>08 Б 01 00008</t>
  </si>
  <si>
    <t>Исполнено</t>
  </si>
  <si>
    <t>Процент исполнен</t>
  </si>
  <si>
    <t xml:space="preserve">к Решению Совета депутатов </t>
  </si>
  <si>
    <t xml:space="preserve">города Реутов  </t>
  </si>
  <si>
    <t>от____________________№_________________</t>
  </si>
  <si>
    <t>Исполнение распределения бюджетных ассигнований по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
бюджета городского округа Реутов за 2018 год</t>
  </si>
  <si>
    <t>Назначено</t>
  </si>
  <si>
    <t>158,5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</si>
</sst>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21"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3">
    <xf numFmtId="0" fontId="0" fillId="0" borderId="0" xfId="0"/>
    <xf numFmtId="0" fontId="0" fillId="0" borderId="0" xfId="0" applyFo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4" fontId="4" fillId="0" borderId="0" xfId="0" applyNumberFormat="1" applyFont="1"/>
    <xf numFmtId="49" fontId="8" fillId="0" borderId="0" xfId="0" applyNumberFormat="1" applyFont="1" applyAlignment="1">
      <alignment horizontal="right"/>
    </xf>
    <xf numFmtId="0" fontId="11" fillId="0" borderId="0" xfId="0" quotePrefix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0" fontId="12" fillId="0" borderId="0" xfId="0" applyFont="1" applyAlignment="1"/>
    <xf numFmtId="0" fontId="4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165" fontId="8" fillId="0" borderId="0" xfId="0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3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49" fontId="15" fillId="0" borderId="0" xfId="0" applyNumberFormat="1" applyFont="1" applyBorder="1" applyAlignment="1">
      <alignment wrapText="1"/>
    </xf>
    <xf numFmtId="164" fontId="8" fillId="0" borderId="0" xfId="0" quotePrefix="1" applyNumberFormat="1" applyFont="1" applyBorder="1" applyAlignment="1">
      <alignment horizontal="right"/>
    </xf>
    <xf numFmtId="0" fontId="8" fillId="0" borderId="0" xfId="0" quotePrefix="1" applyFont="1" applyFill="1" applyAlignment="1">
      <alignment horizontal="left" wrapText="1"/>
    </xf>
    <xf numFmtId="49" fontId="3" fillId="0" borderId="0" xfId="0" applyNumberFormat="1" applyFont="1" applyAlignment="1">
      <alignment wrapText="1"/>
    </xf>
    <xf numFmtId="49" fontId="15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1" applyFont="1" applyFill="1" applyAlignment="1">
      <alignment horizontal="right"/>
    </xf>
    <xf numFmtId="49" fontId="8" fillId="0" borderId="0" xfId="0" quotePrefix="1" applyNumberFormat="1" applyFont="1" applyFill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5" fillId="0" borderId="0" xfId="0" applyFont="1" applyAlignment="1"/>
    <xf numFmtId="0" fontId="1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quotePrefix="1" applyNumberFormat="1" applyFont="1" applyBorder="1" applyAlignment="1">
      <alignment horizontal="right"/>
    </xf>
    <xf numFmtId="2" fontId="8" fillId="0" borderId="0" xfId="0" quotePrefix="1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0" fontId="8" fillId="0" borderId="0" xfId="0" quotePrefix="1" applyFont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17" fillId="0" borderId="0" xfId="0" applyFont="1"/>
    <xf numFmtId="2" fontId="4" fillId="0" borderId="0" xfId="0" applyNumberFormat="1" applyFont="1" applyFill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right"/>
    </xf>
    <xf numFmtId="0" fontId="7" fillId="0" borderId="1" xfId="0" quotePrefix="1" applyFont="1" applyFill="1" applyBorder="1" applyAlignment="1">
      <alignment horizontal="right"/>
    </xf>
    <xf numFmtId="0" fontId="8" fillId="0" borderId="1" xfId="0" quotePrefix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1" xfId="0" quotePrefix="1" applyFont="1" applyBorder="1" applyAlignment="1">
      <alignment horizontal="right"/>
    </xf>
    <xf numFmtId="0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/>
    </xf>
    <xf numFmtId="0" fontId="7" fillId="0" borderId="1" xfId="0" quotePrefix="1" applyFont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right"/>
    </xf>
    <xf numFmtId="0" fontId="11" fillId="0" borderId="1" xfId="0" quotePrefix="1" applyFont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3" fillId="0" borderId="1" xfId="0" quotePrefix="1" applyFont="1" applyBorder="1" applyAlignment="1">
      <alignment horizontal="right"/>
    </xf>
    <xf numFmtId="0" fontId="14" fillId="0" borderId="1" xfId="0" applyFont="1" applyBorder="1"/>
    <xf numFmtId="49" fontId="7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quotePrefix="1" applyFont="1" applyFill="1" applyBorder="1" applyAlignment="1">
      <alignment horizontal="right"/>
    </xf>
    <xf numFmtId="0" fontId="8" fillId="0" borderId="1" xfId="0" applyFont="1" applyBorder="1" applyAlignment="1">
      <alignment horizontal="left" vertical="top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8" fillId="0" borderId="1" xfId="0" quotePrefix="1" applyFont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wrapText="1"/>
    </xf>
    <xf numFmtId="0" fontId="4" fillId="0" borderId="1" xfId="0" applyNumberFormat="1" applyFont="1" applyFill="1" applyBorder="1" applyAlignment="1">
      <alignment vertical="top" wrapText="1"/>
    </xf>
    <xf numFmtId="49" fontId="15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4" fontId="4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center"/>
    </xf>
    <xf numFmtId="4" fontId="0" fillId="0" borderId="0" xfId="0" applyNumberFormat="1" applyAlignment="1"/>
    <xf numFmtId="4" fontId="4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6" fillId="0" borderId="1" xfId="0" applyNumberFormat="1" applyFont="1" applyBorder="1" applyAlignment="1">
      <alignment horizontal="right"/>
    </xf>
    <xf numFmtId="4" fontId="8" fillId="0" borderId="1" xfId="0" quotePrefix="1" applyNumberFormat="1" applyFont="1" applyFill="1" applyBorder="1" applyAlignment="1">
      <alignment horizontal="right"/>
    </xf>
    <xf numFmtId="4" fontId="8" fillId="0" borderId="1" xfId="0" quotePrefix="1" applyNumberFormat="1" applyFont="1" applyBorder="1" applyAlignment="1">
      <alignment horizontal="right"/>
    </xf>
    <xf numFmtId="4" fontId="5" fillId="0" borderId="1" xfId="0" applyNumberFormat="1" applyFont="1" applyBorder="1"/>
    <xf numFmtId="4" fontId="8" fillId="0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4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11" fillId="0" borderId="1" xfId="0" quotePrefix="1" applyNumberFormat="1" applyFont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4" fillId="0" borderId="1" xfId="0" quotePrefix="1" applyNumberFormat="1" applyFont="1" applyBorder="1" applyAlignment="1">
      <alignment horizontal="right"/>
    </xf>
    <xf numFmtId="4" fontId="4" fillId="0" borderId="1" xfId="0" applyNumberFormat="1" applyFont="1" applyFill="1" applyBorder="1"/>
    <xf numFmtId="4" fontId="10" fillId="0" borderId="1" xfId="0" applyNumberFormat="1" applyFont="1" applyBorder="1" applyAlignment="1">
      <alignment horizontal="right"/>
    </xf>
    <xf numFmtId="4" fontId="15" fillId="0" borderId="1" xfId="0" quotePrefix="1" applyNumberFormat="1" applyFont="1" applyFill="1" applyBorder="1" applyAlignment="1">
      <alignment horizontal="right"/>
    </xf>
    <xf numFmtId="4" fontId="15" fillId="0" borderId="1" xfId="0" quotePrefix="1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3" fillId="0" borderId="1" xfId="0" quotePrefix="1" applyNumberFormat="1" applyFont="1" applyBorder="1" applyAlignment="1">
      <alignment horizontal="right"/>
    </xf>
    <xf numFmtId="4" fontId="7" fillId="0" borderId="1" xfId="0" quotePrefix="1" applyNumberFormat="1" applyFont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0"/>
  <sheetViews>
    <sheetView tabSelected="1" topLeftCell="A1038" workbookViewId="0">
      <selection activeCell="E1081" sqref="E1081"/>
    </sheetView>
  </sheetViews>
  <sheetFormatPr defaultRowHeight="12"/>
  <cols>
    <col min="1" max="1" width="80.28515625" customWidth="1"/>
    <col min="2" max="2" width="14.85546875" customWidth="1"/>
    <col min="3" max="3" width="5.5703125" customWidth="1"/>
    <col min="4" max="4" width="14.28515625" style="69" customWidth="1"/>
    <col min="5" max="5" width="14.28515625" customWidth="1"/>
    <col min="6" max="6" width="10" customWidth="1"/>
    <col min="257" max="257" width="80.28515625" customWidth="1"/>
    <col min="258" max="258" width="14.85546875" customWidth="1"/>
    <col min="259" max="259" width="8.140625" customWidth="1"/>
    <col min="260" max="260" width="16" customWidth="1"/>
    <col min="513" max="513" width="80.28515625" customWidth="1"/>
    <col min="514" max="514" width="14.85546875" customWidth="1"/>
    <col min="515" max="515" width="8.140625" customWidth="1"/>
    <col min="516" max="516" width="16" customWidth="1"/>
    <col min="769" max="769" width="80.28515625" customWidth="1"/>
    <col min="770" max="770" width="14.85546875" customWidth="1"/>
    <col min="771" max="771" width="8.140625" customWidth="1"/>
    <col min="772" max="772" width="16" customWidth="1"/>
    <col min="1025" max="1025" width="80.28515625" customWidth="1"/>
    <col min="1026" max="1026" width="14.85546875" customWidth="1"/>
    <col min="1027" max="1027" width="8.140625" customWidth="1"/>
    <col min="1028" max="1028" width="16" customWidth="1"/>
    <col min="1281" max="1281" width="80.28515625" customWidth="1"/>
    <col min="1282" max="1282" width="14.85546875" customWidth="1"/>
    <col min="1283" max="1283" width="8.140625" customWidth="1"/>
    <col min="1284" max="1284" width="16" customWidth="1"/>
    <col min="1537" max="1537" width="80.28515625" customWidth="1"/>
    <col min="1538" max="1538" width="14.85546875" customWidth="1"/>
    <col min="1539" max="1539" width="8.140625" customWidth="1"/>
    <col min="1540" max="1540" width="16" customWidth="1"/>
    <col min="1793" max="1793" width="80.28515625" customWidth="1"/>
    <col min="1794" max="1794" width="14.85546875" customWidth="1"/>
    <col min="1795" max="1795" width="8.140625" customWidth="1"/>
    <col min="1796" max="1796" width="16" customWidth="1"/>
    <col min="2049" max="2049" width="80.28515625" customWidth="1"/>
    <col min="2050" max="2050" width="14.85546875" customWidth="1"/>
    <col min="2051" max="2051" width="8.140625" customWidth="1"/>
    <col min="2052" max="2052" width="16" customWidth="1"/>
    <col min="2305" max="2305" width="80.28515625" customWidth="1"/>
    <col min="2306" max="2306" width="14.85546875" customWidth="1"/>
    <col min="2307" max="2307" width="8.140625" customWidth="1"/>
    <col min="2308" max="2308" width="16" customWidth="1"/>
    <col min="2561" max="2561" width="80.28515625" customWidth="1"/>
    <col min="2562" max="2562" width="14.85546875" customWidth="1"/>
    <col min="2563" max="2563" width="8.140625" customWidth="1"/>
    <col min="2564" max="2564" width="16" customWidth="1"/>
    <col min="2817" max="2817" width="80.28515625" customWidth="1"/>
    <col min="2818" max="2818" width="14.85546875" customWidth="1"/>
    <col min="2819" max="2819" width="8.140625" customWidth="1"/>
    <col min="2820" max="2820" width="16" customWidth="1"/>
    <col min="3073" max="3073" width="80.28515625" customWidth="1"/>
    <col min="3074" max="3074" width="14.85546875" customWidth="1"/>
    <col min="3075" max="3075" width="8.140625" customWidth="1"/>
    <col min="3076" max="3076" width="16" customWidth="1"/>
    <col min="3329" max="3329" width="80.28515625" customWidth="1"/>
    <col min="3330" max="3330" width="14.85546875" customWidth="1"/>
    <col min="3331" max="3331" width="8.140625" customWidth="1"/>
    <col min="3332" max="3332" width="16" customWidth="1"/>
    <col min="3585" max="3585" width="80.28515625" customWidth="1"/>
    <col min="3586" max="3586" width="14.85546875" customWidth="1"/>
    <col min="3587" max="3587" width="8.140625" customWidth="1"/>
    <col min="3588" max="3588" width="16" customWidth="1"/>
    <col min="3841" max="3841" width="80.28515625" customWidth="1"/>
    <col min="3842" max="3842" width="14.85546875" customWidth="1"/>
    <col min="3843" max="3843" width="8.140625" customWidth="1"/>
    <col min="3844" max="3844" width="16" customWidth="1"/>
    <col min="4097" max="4097" width="80.28515625" customWidth="1"/>
    <col min="4098" max="4098" width="14.85546875" customWidth="1"/>
    <col min="4099" max="4099" width="8.140625" customWidth="1"/>
    <col min="4100" max="4100" width="16" customWidth="1"/>
    <col min="4353" max="4353" width="80.28515625" customWidth="1"/>
    <col min="4354" max="4354" width="14.85546875" customWidth="1"/>
    <col min="4355" max="4355" width="8.140625" customWidth="1"/>
    <col min="4356" max="4356" width="16" customWidth="1"/>
    <col min="4609" max="4609" width="80.28515625" customWidth="1"/>
    <col min="4610" max="4610" width="14.85546875" customWidth="1"/>
    <col min="4611" max="4611" width="8.140625" customWidth="1"/>
    <col min="4612" max="4612" width="16" customWidth="1"/>
    <col min="4865" max="4865" width="80.28515625" customWidth="1"/>
    <col min="4866" max="4866" width="14.85546875" customWidth="1"/>
    <col min="4867" max="4867" width="8.140625" customWidth="1"/>
    <col min="4868" max="4868" width="16" customWidth="1"/>
    <col min="5121" max="5121" width="80.28515625" customWidth="1"/>
    <col min="5122" max="5122" width="14.85546875" customWidth="1"/>
    <col min="5123" max="5123" width="8.140625" customWidth="1"/>
    <col min="5124" max="5124" width="16" customWidth="1"/>
    <col min="5377" max="5377" width="80.28515625" customWidth="1"/>
    <col min="5378" max="5378" width="14.85546875" customWidth="1"/>
    <col min="5379" max="5379" width="8.140625" customWidth="1"/>
    <col min="5380" max="5380" width="16" customWidth="1"/>
    <col min="5633" max="5633" width="80.28515625" customWidth="1"/>
    <col min="5634" max="5634" width="14.85546875" customWidth="1"/>
    <col min="5635" max="5635" width="8.140625" customWidth="1"/>
    <col min="5636" max="5636" width="16" customWidth="1"/>
    <col min="5889" max="5889" width="80.28515625" customWidth="1"/>
    <col min="5890" max="5890" width="14.85546875" customWidth="1"/>
    <col min="5891" max="5891" width="8.140625" customWidth="1"/>
    <col min="5892" max="5892" width="16" customWidth="1"/>
    <col min="6145" max="6145" width="80.28515625" customWidth="1"/>
    <col min="6146" max="6146" width="14.85546875" customWidth="1"/>
    <col min="6147" max="6147" width="8.140625" customWidth="1"/>
    <col min="6148" max="6148" width="16" customWidth="1"/>
    <col min="6401" max="6401" width="80.28515625" customWidth="1"/>
    <col min="6402" max="6402" width="14.85546875" customWidth="1"/>
    <col min="6403" max="6403" width="8.140625" customWidth="1"/>
    <col min="6404" max="6404" width="16" customWidth="1"/>
    <col min="6657" max="6657" width="80.28515625" customWidth="1"/>
    <col min="6658" max="6658" width="14.85546875" customWidth="1"/>
    <col min="6659" max="6659" width="8.140625" customWidth="1"/>
    <col min="6660" max="6660" width="16" customWidth="1"/>
    <col min="6913" max="6913" width="80.28515625" customWidth="1"/>
    <col min="6914" max="6914" width="14.85546875" customWidth="1"/>
    <col min="6915" max="6915" width="8.140625" customWidth="1"/>
    <col min="6916" max="6916" width="16" customWidth="1"/>
    <col min="7169" max="7169" width="80.28515625" customWidth="1"/>
    <col min="7170" max="7170" width="14.85546875" customWidth="1"/>
    <col min="7171" max="7171" width="8.140625" customWidth="1"/>
    <col min="7172" max="7172" width="16" customWidth="1"/>
    <col min="7425" max="7425" width="80.28515625" customWidth="1"/>
    <col min="7426" max="7426" width="14.85546875" customWidth="1"/>
    <col min="7427" max="7427" width="8.140625" customWidth="1"/>
    <col min="7428" max="7428" width="16" customWidth="1"/>
    <col min="7681" max="7681" width="80.28515625" customWidth="1"/>
    <col min="7682" max="7682" width="14.85546875" customWidth="1"/>
    <col min="7683" max="7683" width="8.140625" customWidth="1"/>
    <col min="7684" max="7684" width="16" customWidth="1"/>
    <col min="7937" max="7937" width="80.28515625" customWidth="1"/>
    <col min="7938" max="7938" width="14.85546875" customWidth="1"/>
    <col min="7939" max="7939" width="8.140625" customWidth="1"/>
    <col min="7940" max="7940" width="16" customWidth="1"/>
    <col min="8193" max="8193" width="80.28515625" customWidth="1"/>
    <col min="8194" max="8194" width="14.85546875" customWidth="1"/>
    <col min="8195" max="8195" width="8.140625" customWidth="1"/>
    <col min="8196" max="8196" width="16" customWidth="1"/>
    <col min="8449" max="8449" width="80.28515625" customWidth="1"/>
    <col min="8450" max="8450" width="14.85546875" customWidth="1"/>
    <col min="8451" max="8451" width="8.140625" customWidth="1"/>
    <col min="8452" max="8452" width="16" customWidth="1"/>
    <col min="8705" max="8705" width="80.28515625" customWidth="1"/>
    <col min="8706" max="8706" width="14.85546875" customWidth="1"/>
    <col min="8707" max="8707" width="8.140625" customWidth="1"/>
    <col min="8708" max="8708" width="16" customWidth="1"/>
    <col min="8961" max="8961" width="80.28515625" customWidth="1"/>
    <col min="8962" max="8962" width="14.85546875" customWidth="1"/>
    <col min="8963" max="8963" width="8.140625" customWidth="1"/>
    <col min="8964" max="8964" width="16" customWidth="1"/>
    <col min="9217" max="9217" width="80.28515625" customWidth="1"/>
    <col min="9218" max="9218" width="14.85546875" customWidth="1"/>
    <col min="9219" max="9219" width="8.140625" customWidth="1"/>
    <col min="9220" max="9220" width="16" customWidth="1"/>
    <col min="9473" max="9473" width="80.28515625" customWidth="1"/>
    <col min="9474" max="9474" width="14.85546875" customWidth="1"/>
    <col min="9475" max="9475" width="8.140625" customWidth="1"/>
    <col min="9476" max="9476" width="16" customWidth="1"/>
    <col min="9729" max="9729" width="80.28515625" customWidth="1"/>
    <col min="9730" max="9730" width="14.85546875" customWidth="1"/>
    <col min="9731" max="9731" width="8.140625" customWidth="1"/>
    <col min="9732" max="9732" width="16" customWidth="1"/>
    <col min="9985" max="9985" width="80.28515625" customWidth="1"/>
    <col min="9986" max="9986" width="14.85546875" customWidth="1"/>
    <col min="9987" max="9987" width="8.140625" customWidth="1"/>
    <col min="9988" max="9988" width="16" customWidth="1"/>
    <col min="10241" max="10241" width="80.28515625" customWidth="1"/>
    <col min="10242" max="10242" width="14.85546875" customWidth="1"/>
    <col min="10243" max="10243" width="8.140625" customWidth="1"/>
    <col min="10244" max="10244" width="16" customWidth="1"/>
    <col min="10497" max="10497" width="80.28515625" customWidth="1"/>
    <col min="10498" max="10498" width="14.85546875" customWidth="1"/>
    <col min="10499" max="10499" width="8.140625" customWidth="1"/>
    <col min="10500" max="10500" width="16" customWidth="1"/>
    <col min="10753" max="10753" width="80.28515625" customWidth="1"/>
    <col min="10754" max="10754" width="14.85546875" customWidth="1"/>
    <col min="10755" max="10755" width="8.140625" customWidth="1"/>
    <col min="10756" max="10756" width="16" customWidth="1"/>
    <col min="11009" max="11009" width="80.28515625" customWidth="1"/>
    <col min="11010" max="11010" width="14.85546875" customWidth="1"/>
    <col min="11011" max="11011" width="8.140625" customWidth="1"/>
    <col min="11012" max="11012" width="16" customWidth="1"/>
    <col min="11265" max="11265" width="80.28515625" customWidth="1"/>
    <col min="11266" max="11266" width="14.85546875" customWidth="1"/>
    <col min="11267" max="11267" width="8.140625" customWidth="1"/>
    <col min="11268" max="11268" width="16" customWidth="1"/>
    <col min="11521" max="11521" width="80.28515625" customWidth="1"/>
    <col min="11522" max="11522" width="14.85546875" customWidth="1"/>
    <col min="11523" max="11523" width="8.140625" customWidth="1"/>
    <col min="11524" max="11524" width="16" customWidth="1"/>
    <col min="11777" max="11777" width="80.28515625" customWidth="1"/>
    <col min="11778" max="11778" width="14.85546875" customWidth="1"/>
    <col min="11779" max="11779" width="8.140625" customWidth="1"/>
    <col min="11780" max="11780" width="16" customWidth="1"/>
    <col min="12033" max="12033" width="80.28515625" customWidth="1"/>
    <col min="12034" max="12034" width="14.85546875" customWidth="1"/>
    <col min="12035" max="12035" width="8.140625" customWidth="1"/>
    <col min="12036" max="12036" width="16" customWidth="1"/>
    <col min="12289" max="12289" width="80.28515625" customWidth="1"/>
    <col min="12290" max="12290" width="14.85546875" customWidth="1"/>
    <col min="12291" max="12291" width="8.140625" customWidth="1"/>
    <col min="12292" max="12292" width="16" customWidth="1"/>
    <col min="12545" max="12545" width="80.28515625" customWidth="1"/>
    <col min="12546" max="12546" width="14.85546875" customWidth="1"/>
    <col min="12547" max="12547" width="8.140625" customWidth="1"/>
    <col min="12548" max="12548" width="16" customWidth="1"/>
    <col min="12801" max="12801" width="80.28515625" customWidth="1"/>
    <col min="12802" max="12802" width="14.85546875" customWidth="1"/>
    <col min="12803" max="12803" width="8.140625" customWidth="1"/>
    <col min="12804" max="12804" width="16" customWidth="1"/>
    <col min="13057" max="13057" width="80.28515625" customWidth="1"/>
    <col min="13058" max="13058" width="14.85546875" customWidth="1"/>
    <col min="13059" max="13059" width="8.140625" customWidth="1"/>
    <col min="13060" max="13060" width="16" customWidth="1"/>
    <col min="13313" max="13313" width="80.28515625" customWidth="1"/>
    <col min="13314" max="13314" width="14.85546875" customWidth="1"/>
    <col min="13315" max="13315" width="8.140625" customWidth="1"/>
    <col min="13316" max="13316" width="16" customWidth="1"/>
    <col min="13569" max="13569" width="80.28515625" customWidth="1"/>
    <col min="13570" max="13570" width="14.85546875" customWidth="1"/>
    <col min="13571" max="13571" width="8.140625" customWidth="1"/>
    <col min="13572" max="13572" width="16" customWidth="1"/>
    <col min="13825" max="13825" width="80.28515625" customWidth="1"/>
    <col min="13826" max="13826" width="14.85546875" customWidth="1"/>
    <col min="13827" max="13827" width="8.140625" customWidth="1"/>
    <col min="13828" max="13828" width="16" customWidth="1"/>
    <col min="14081" max="14081" width="80.28515625" customWidth="1"/>
    <col min="14082" max="14082" width="14.85546875" customWidth="1"/>
    <col min="14083" max="14083" width="8.140625" customWidth="1"/>
    <col min="14084" max="14084" width="16" customWidth="1"/>
    <col min="14337" max="14337" width="80.28515625" customWidth="1"/>
    <col min="14338" max="14338" width="14.85546875" customWidth="1"/>
    <col min="14339" max="14339" width="8.140625" customWidth="1"/>
    <col min="14340" max="14340" width="16" customWidth="1"/>
    <col min="14593" max="14593" width="80.28515625" customWidth="1"/>
    <col min="14594" max="14594" width="14.85546875" customWidth="1"/>
    <col min="14595" max="14595" width="8.140625" customWidth="1"/>
    <col min="14596" max="14596" width="16" customWidth="1"/>
    <col min="14849" max="14849" width="80.28515625" customWidth="1"/>
    <col min="14850" max="14850" width="14.85546875" customWidth="1"/>
    <col min="14851" max="14851" width="8.140625" customWidth="1"/>
    <col min="14852" max="14852" width="16" customWidth="1"/>
    <col min="15105" max="15105" width="80.28515625" customWidth="1"/>
    <col min="15106" max="15106" width="14.85546875" customWidth="1"/>
    <col min="15107" max="15107" width="8.140625" customWidth="1"/>
    <col min="15108" max="15108" width="16" customWidth="1"/>
    <col min="15361" max="15361" width="80.28515625" customWidth="1"/>
    <col min="15362" max="15362" width="14.85546875" customWidth="1"/>
    <col min="15363" max="15363" width="8.140625" customWidth="1"/>
    <col min="15364" max="15364" width="16" customWidth="1"/>
    <col min="15617" max="15617" width="80.28515625" customWidth="1"/>
    <col min="15618" max="15618" width="14.85546875" customWidth="1"/>
    <col min="15619" max="15619" width="8.140625" customWidth="1"/>
    <col min="15620" max="15620" width="16" customWidth="1"/>
    <col min="15873" max="15873" width="80.28515625" customWidth="1"/>
    <col min="15874" max="15874" width="14.85546875" customWidth="1"/>
    <col min="15875" max="15875" width="8.140625" customWidth="1"/>
    <col min="15876" max="15876" width="16" customWidth="1"/>
    <col min="16129" max="16129" width="80.28515625" customWidth="1"/>
    <col min="16130" max="16130" width="14.85546875" customWidth="1"/>
    <col min="16131" max="16131" width="8.140625" customWidth="1"/>
    <col min="16132" max="16132" width="16" customWidth="1"/>
  </cols>
  <sheetData>
    <row r="1" spans="1:7" ht="15.75">
      <c r="B1" s="71"/>
      <c r="C1" s="72"/>
      <c r="D1" s="142" t="s">
        <v>754</v>
      </c>
      <c r="E1" s="142"/>
      <c r="F1" s="143"/>
    </row>
    <row r="2" spans="1:7" ht="15.75">
      <c r="B2" s="73"/>
      <c r="C2" s="72"/>
      <c r="D2" s="168" t="s">
        <v>759</v>
      </c>
      <c r="E2" s="168"/>
      <c r="F2" s="168"/>
    </row>
    <row r="3" spans="1:7" ht="15.75">
      <c r="B3" s="71"/>
      <c r="C3" s="72"/>
      <c r="D3" s="168" t="s">
        <v>760</v>
      </c>
      <c r="E3" s="168"/>
      <c r="F3" s="168"/>
    </row>
    <row r="4" spans="1:7" ht="15.75">
      <c r="B4" s="74"/>
      <c r="C4" s="72"/>
      <c r="D4" s="169" t="s">
        <v>761</v>
      </c>
      <c r="E4" s="168"/>
      <c r="F4" s="168"/>
    </row>
    <row r="5" spans="1:7">
      <c r="B5" s="72"/>
      <c r="C5" s="72"/>
      <c r="D5" s="144"/>
      <c r="E5" s="144"/>
    </row>
    <row r="6" spans="1:7" ht="51" customHeight="1">
      <c r="A6" s="170" t="s">
        <v>762</v>
      </c>
      <c r="B6" s="171"/>
      <c r="C6" s="171"/>
      <c r="D6" s="171"/>
      <c r="E6" s="172"/>
      <c r="F6" s="172"/>
    </row>
    <row r="7" spans="1:7" ht="15" customHeight="1">
      <c r="A7" s="3"/>
      <c r="B7" s="4"/>
      <c r="C7" s="4"/>
      <c r="D7" s="5"/>
      <c r="F7" s="5" t="s">
        <v>0</v>
      </c>
    </row>
    <row r="8" spans="1:7" ht="36.75" customHeight="1">
      <c r="A8" s="6" t="s">
        <v>1</v>
      </c>
      <c r="B8" s="7" t="s">
        <v>2</v>
      </c>
      <c r="C8" s="7" t="s">
        <v>3</v>
      </c>
      <c r="D8" s="7" t="s">
        <v>763</v>
      </c>
      <c r="E8" s="75" t="s">
        <v>757</v>
      </c>
      <c r="F8" s="76" t="s">
        <v>758</v>
      </c>
    </row>
    <row r="9" spans="1:7" ht="13.5" customHeight="1">
      <c r="A9" s="8">
        <v>1</v>
      </c>
      <c r="B9" s="9">
        <v>2</v>
      </c>
      <c r="C9" s="9">
        <v>3</v>
      </c>
      <c r="D9" s="9">
        <v>4</v>
      </c>
      <c r="E9" s="77">
        <v>5</v>
      </c>
      <c r="F9" s="78">
        <v>6</v>
      </c>
    </row>
    <row r="10" spans="1:7" ht="15.75" hidden="1">
      <c r="A10" s="79"/>
      <c r="B10" s="7"/>
      <c r="C10" s="7"/>
      <c r="D10" s="75"/>
      <c r="E10" s="146"/>
      <c r="F10" s="149" t="e">
        <f t="shared" ref="F10:F73" si="0">(E10/D10)*100</f>
        <v>#DIV/0!</v>
      </c>
    </row>
    <row r="11" spans="1:7" ht="31.5">
      <c r="A11" s="80" t="s">
        <v>232</v>
      </c>
      <c r="B11" s="81" t="s">
        <v>4</v>
      </c>
      <c r="C11" s="82"/>
      <c r="D11" s="147">
        <f>SUM(D12,D25,D31)</f>
        <v>98866.98</v>
      </c>
      <c r="E11" s="162">
        <v>98700.83</v>
      </c>
      <c r="F11" s="163">
        <f t="shared" si="0"/>
        <v>99.831945913590175</v>
      </c>
      <c r="G11" s="61"/>
    </row>
    <row r="12" spans="1:7" ht="15.75">
      <c r="A12" s="84" t="s">
        <v>5</v>
      </c>
      <c r="B12" s="85" t="s">
        <v>6</v>
      </c>
      <c r="C12" s="83"/>
      <c r="D12" s="145">
        <f>SUM(D13,D17,D21)</f>
        <v>5714.09</v>
      </c>
      <c r="E12" s="148">
        <f>E13+E17+E21</f>
        <v>5714.09</v>
      </c>
      <c r="F12" s="149">
        <f t="shared" si="0"/>
        <v>100</v>
      </c>
      <c r="G12" s="66"/>
    </row>
    <row r="13" spans="1:7" ht="31.5">
      <c r="A13" s="84" t="s">
        <v>708</v>
      </c>
      <c r="B13" s="85" t="s">
        <v>709</v>
      </c>
      <c r="C13" s="83"/>
      <c r="D13" s="145">
        <f t="shared" ref="D13:D15" si="1">SUM(D14)</f>
        <v>200</v>
      </c>
      <c r="E13" s="148">
        <v>200</v>
      </c>
      <c r="F13" s="149">
        <f t="shared" si="0"/>
        <v>100</v>
      </c>
      <c r="G13" s="66"/>
    </row>
    <row r="14" spans="1:7" ht="47.25">
      <c r="A14" s="84" t="s">
        <v>710</v>
      </c>
      <c r="B14" s="85" t="s">
        <v>711</v>
      </c>
      <c r="C14" s="83"/>
      <c r="D14" s="145">
        <f t="shared" si="1"/>
        <v>200</v>
      </c>
      <c r="E14" s="148">
        <v>200</v>
      </c>
      <c r="F14" s="149">
        <f t="shared" si="0"/>
        <v>100</v>
      </c>
      <c r="G14" s="66"/>
    </row>
    <row r="15" spans="1:7" ht="23.25" customHeight="1">
      <c r="A15" s="86" t="s">
        <v>7</v>
      </c>
      <c r="B15" s="85" t="s">
        <v>711</v>
      </c>
      <c r="C15" s="87">
        <v>800</v>
      </c>
      <c r="D15" s="145">
        <f t="shared" si="1"/>
        <v>200</v>
      </c>
      <c r="E15" s="148">
        <v>200</v>
      </c>
      <c r="F15" s="149">
        <f t="shared" si="0"/>
        <v>100</v>
      </c>
      <c r="G15" s="66"/>
    </row>
    <row r="16" spans="1:7" ht="53.25" customHeight="1">
      <c r="A16" s="88" t="s">
        <v>234</v>
      </c>
      <c r="B16" s="85" t="s">
        <v>711</v>
      </c>
      <c r="C16" s="83">
        <v>810</v>
      </c>
      <c r="D16" s="145">
        <v>200</v>
      </c>
      <c r="E16" s="148">
        <v>200</v>
      </c>
      <c r="F16" s="149">
        <f t="shared" si="0"/>
        <v>100</v>
      </c>
      <c r="G16" s="66"/>
    </row>
    <row r="17" spans="1:7" ht="31.5">
      <c r="A17" s="84" t="s">
        <v>450</v>
      </c>
      <c r="B17" s="85" t="s">
        <v>8</v>
      </c>
      <c r="C17" s="87"/>
      <c r="D17" s="145">
        <f>SUM(D18,)</f>
        <v>5358.09</v>
      </c>
      <c r="E17" s="149">
        <f>E18</f>
        <v>5358.09</v>
      </c>
      <c r="F17" s="149">
        <f t="shared" si="0"/>
        <v>100</v>
      </c>
      <c r="G17" s="61"/>
    </row>
    <row r="18" spans="1:7" ht="31.5">
      <c r="A18" s="84" t="s">
        <v>233</v>
      </c>
      <c r="B18" s="85" t="s">
        <v>9</v>
      </c>
      <c r="C18" s="87"/>
      <c r="D18" s="145">
        <f>SUM(D19)</f>
        <v>5358.09</v>
      </c>
      <c r="E18" s="149">
        <f>E19</f>
        <v>5358.09</v>
      </c>
      <c r="F18" s="149">
        <f t="shared" si="0"/>
        <v>100</v>
      </c>
      <c r="G18" s="61"/>
    </row>
    <row r="19" spans="1:7" ht="15.75">
      <c r="A19" s="86" t="s">
        <v>7</v>
      </c>
      <c r="B19" s="85" t="s">
        <v>9</v>
      </c>
      <c r="C19" s="87">
        <v>800</v>
      </c>
      <c r="D19" s="145">
        <f>SUM(D20)</f>
        <v>5358.09</v>
      </c>
      <c r="E19" s="149">
        <f>E20</f>
        <v>5358.09</v>
      </c>
      <c r="F19" s="149">
        <f t="shared" si="0"/>
        <v>100</v>
      </c>
      <c r="G19" s="61"/>
    </row>
    <row r="20" spans="1:7" ht="47.25">
      <c r="A20" s="88" t="s">
        <v>234</v>
      </c>
      <c r="B20" s="85" t="s">
        <v>9</v>
      </c>
      <c r="C20" s="83">
        <v>810</v>
      </c>
      <c r="D20" s="145">
        <v>5358.09</v>
      </c>
      <c r="E20" s="148">
        <v>5358.09</v>
      </c>
      <c r="F20" s="149">
        <f t="shared" si="0"/>
        <v>100</v>
      </c>
      <c r="G20" s="61"/>
    </row>
    <row r="21" spans="1:7" ht="31.5">
      <c r="A21" s="84" t="s">
        <v>10</v>
      </c>
      <c r="B21" s="85" t="s">
        <v>11</v>
      </c>
      <c r="C21" s="83"/>
      <c r="D21" s="145">
        <f>SUM(D22)</f>
        <v>156</v>
      </c>
      <c r="E21" s="148">
        <v>156</v>
      </c>
      <c r="F21" s="149">
        <f t="shared" si="0"/>
        <v>100</v>
      </c>
      <c r="G21" s="61"/>
    </row>
    <row r="22" spans="1:7" ht="47.25">
      <c r="A22" s="84" t="s">
        <v>12</v>
      </c>
      <c r="B22" s="85" t="s">
        <v>13</v>
      </c>
      <c r="C22" s="83"/>
      <c r="D22" s="145">
        <f>SUM(D23)</f>
        <v>156</v>
      </c>
      <c r="E22" s="148">
        <v>156</v>
      </c>
      <c r="F22" s="149">
        <f t="shared" si="0"/>
        <v>100</v>
      </c>
      <c r="G22" s="61"/>
    </row>
    <row r="23" spans="1:7" ht="31.5">
      <c r="A23" s="86" t="s">
        <v>235</v>
      </c>
      <c r="B23" s="85" t="s">
        <v>13</v>
      </c>
      <c r="C23" s="87">
        <v>200</v>
      </c>
      <c r="D23" s="145">
        <f>SUM(D24)</f>
        <v>156</v>
      </c>
      <c r="E23" s="149">
        <v>156</v>
      </c>
      <c r="F23" s="149">
        <f t="shared" si="0"/>
        <v>100</v>
      </c>
      <c r="G23" s="61"/>
    </row>
    <row r="24" spans="1:7" ht="31.5">
      <c r="A24" s="86" t="s">
        <v>14</v>
      </c>
      <c r="B24" s="85" t="s">
        <v>13</v>
      </c>
      <c r="C24" s="87">
        <v>240</v>
      </c>
      <c r="D24" s="145">
        <v>156</v>
      </c>
      <c r="E24" s="149">
        <v>156</v>
      </c>
      <c r="F24" s="149">
        <f t="shared" si="0"/>
        <v>100</v>
      </c>
      <c r="G24" s="61"/>
    </row>
    <row r="25" spans="1:7" ht="15.75">
      <c r="A25" s="84" t="s">
        <v>676</v>
      </c>
      <c r="B25" s="89" t="s">
        <v>667</v>
      </c>
      <c r="C25" s="87"/>
      <c r="D25" s="145">
        <f t="shared" ref="D25:D26" si="2">SUM(D26)</f>
        <v>92804.89</v>
      </c>
      <c r="E25" s="149">
        <f>E26</f>
        <v>92638.76</v>
      </c>
      <c r="F25" s="149">
        <f t="shared" si="0"/>
        <v>99.820990036193137</v>
      </c>
      <c r="G25" s="66"/>
    </row>
    <row r="26" spans="1:7" ht="31.5">
      <c r="A26" s="90" t="s">
        <v>723</v>
      </c>
      <c r="B26" s="89" t="s">
        <v>668</v>
      </c>
      <c r="C26" s="87"/>
      <c r="D26" s="145">
        <f t="shared" si="2"/>
        <v>92804.89</v>
      </c>
      <c r="E26" s="149">
        <f>E27</f>
        <v>92638.76</v>
      </c>
      <c r="F26" s="149">
        <f t="shared" si="0"/>
        <v>99.820990036193137</v>
      </c>
      <c r="G26" s="66"/>
    </row>
    <row r="27" spans="1:7" ht="78.75">
      <c r="A27" s="86" t="s">
        <v>686</v>
      </c>
      <c r="B27" s="89" t="s">
        <v>669</v>
      </c>
      <c r="C27" s="91"/>
      <c r="D27" s="145">
        <f>SUM(D28)</f>
        <v>92804.89</v>
      </c>
      <c r="E27" s="150">
        <f>E28</f>
        <v>92638.76</v>
      </c>
      <c r="F27" s="149">
        <f t="shared" si="0"/>
        <v>99.820990036193137</v>
      </c>
      <c r="G27" s="66"/>
    </row>
    <row r="28" spans="1:7" ht="31.5">
      <c r="A28" s="92" t="s">
        <v>26</v>
      </c>
      <c r="B28" s="89" t="s">
        <v>669</v>
      </c>
      <c r="C28" s="93">
        <v>600</v>
      </c>
      <c r="D28" s="145">
        <f>SUM(D29,)</f>
        <v>92804.89</v>
      </c>
      <c r="E28" s="151">
        <f>E29</f>
        <v>92638.76</v>
      </c>
      <c r="F28" s="149">
        <f t="shared" si="0"/>
        <v>99.820990036193137</v>
      </c>
    </row>
    <row r="29" spans="1:7" ht="15.75">
      <c r="A29" s="92" t="s">
        <v>47</v>
      </c>
      <c r="B29" s="89" t="s">
        <v>669</v>
      </c>
      <c r="C29" s="83">
        <v>610</v>
      </c>
      <c r="D29" s="145">
        <f>SUM(D30)</f>
        <v>92804.89</v>
      </c>
      <c r="E29" s="148">
        <f>E30</f>
        <v>92638.76</v>
      </c>
      <c r="F29" s="149">
        <f t="shared" si="0"/>
        <v>99.820990036193137</v>
      </c>
    </row>
    <row r="30" spans="1:7" ht="15.75">
      <c r="A30" s="92" t="s">
        <v>48</v>
      </c>
      <c r="B30" s="89" t="s">
        <v>669</v>
      </c>
      <c r="C30" s="83">
        <v>612</v>
      </c>
      <c r="D30" s="145">
        <v>92804.89</v>
      </c>
      <c r="E30" s="148">
        <v>92638.76</v>
      </c>
      <c r="F30" s="149">
        <f t="shared" si="0"/>
        <v>99.820990036193137</v>
      </c>
    </row>
    <row r="31" spans="1:7" ht="15.75">
      <c r="A31" s="88" t="s">
        <v>15</v>
      </c>
      <c r="B31" s="85" t="s">
        <v>16</v>
      </c>
      <c r="C31" s="83"/>
      <c r="D31" s="145">
        <f>SUM(D32)</f>
        <v>348</v>
      </c>
      <c r="E31" s="148">
        <f>E32</f>
        <v>347.99</v>
      </c>
      <c r="F31" s="149">
        <f t="shared" si="0"/>
        <v>99.997126436781613</v>
      </c>
      <c r="G31" s="61"/>
    </row>
    <row r="32" spans="1:7" ht="31.5">
      <c r="A32" s="84" t="s">
        <v>17</v>
      </c>
      <c r="B32" s="85" t="s">
        <v>18</v>
      </c>
      <c r="C32" s="83"/>
      <c r="D32" s="145">
        <f>SUM(D33)</f>
        <v>348</v>
      </c>
      <c r="E32" s="148">
        <f>E33</f>
        <v>347.99</v>
      </c>
      <c r="F32" s="149">
        <f t="shared" si="0"/>
        <v>99.997126436781613</v>
      </c>
      <c r="G32" s="61"/>
    </row>
    <row r="33" spans="1:7" ht="47.25">
      <c r="A33" s="84" t="s">
        <v>19</v>
      </c>
      <c r="B33" s="85" t="s">
        <v>20</v>
      </c>
      <c r="C33" s="83"/>
      <c r="D33" s="145">
        <f>SUM(D34)</f>
        <v>348</v>
      </c>
      <c r="E33" s="148">
        <f>E34</f>
        <v>347.99</v>
      </c>
      <c r="F33" s="149">
        <f t="shared" si="0"/>
        <v>99.997126436781613</v>
      </c>
      <c r="G33" s="61"/>
    </row>
    <row r="34" spans="1:7" ht="31.5">
      <c r="A34" s="86" t="s">
        <v>235</v>
      </c>
      <c r="B34" s="85" t="s">
        <v>20</v>
      </c>
      <c r="C34" s="83">
        <v>200</v>
      </c>
      <c r="D34" s="145">
        <f>SUM(D35)</f>
        <v>348</v>
      </c>
      <c r="E34" s="148">
        <f>E35</f>
        <v>347.99</v>
      </c>
      <c r="F34" s="149">
        <f t="shared" si="0"/>
        <v>99.997126436781613</v>
      </c>
      <c r="G34" s="61"/>
    </row>
    <row r="35" spans="1:7" ht="31.5">
      <c r="A35" s="86" t="s">
        <v>14</v>
      </c>
      <c r="B35" s="85" t="s">
        <v>20</v>
      </c>
      <c r="C35" s="83">
        <v>240</v>
      </c>
      <c r="D35" s="145">
        <v>348</v>
      </c>
      <c r="E35" s="148">
        <v>347.99</v>
      </c>
      <c r="F35" s="149">
        <f t="shared" si="0"/>
        <v>99.997126436781613</v>
      </c>
      <c r="G35" s="61"/>
    </row>
    <row r="36" spans="1:7" ht="15.75" hidden="1">
      <c r="A36" s="88"/>
      <c r="B36" s="85"/>
      <c r="C36" s="83"/>
      <c r="D36" s="145"/>
      <c r="E36" s="148"/>
      <c r="F36" s="149" t="e">
        <f t="shared" si="0"/>
        <v>#DIV/0!</v>
      </c>
    </row>
    <row r="37" spans="1:7" ht="31.5">
      <c r="A37" s="80" t="s">
        <v>236</v>
      </c>
      <c r="B37" s="81" t="s">
        <v>21</v>
      </c>
      <c r="C37" s="94"/>
      <c r="D37" s="138">
        <f>SUM(D38,D53,D76,D88,D110,D117)</f>
        <v>134410.45000000001</v>
      </c>
      <c r="E37" s="163">
        <v>132875.29999999999</v>
      </c>
      <c r="F37" s="163">
        <f t="shared" si="0"/>
        <v>98.857864102084307</v>
      </c>
      <c r="G37" s="61"/>
    </row>
    <row r="38" spans="1:7" ht="31.5">
      <c r="A38" s="84" t="s">
        <v>240</v>
      </c>
      <c r="B38" s="85" t="s">
        <v>22</v>
      </c>
      <c r="C38" s="87"/>
      <c r="D38" s="145">
        <f>SUM(D39)</f>
        <v>12483.099999999999</v>
      </c>
      <c r="E38" s="152">
        <f>E39</f>
        <v>12483.099999999999</v>
      </c>
      <c r="F38" s="149">
        <f t="shared" si="0"/>
        <v>100</v>
      </c>
      <c r="G38" s="66"/>
    </row>
    <row r="39" spans="1:7" ht="31.5">
      <c r="A39" s="84" t="s">
        <v>733</v>
      </c>
      <c r="B39" s="85" t="s">
        <v>23</v>
      </c>
      <c r="C39" s="87"/>
      <c r="D39" s="145">
        <f>SUM(D40,D48)</f>
        <v>12483.099999999999</v>
      </c>
      <c r="E39" s="152">
        <f>E40+E48</f>
        <v>12483.099999999999</v>
      </c>
      <c r="F39" s="149">
        <f t="shared" si="0"/>
        <v>100</v>
      </c>
      <c r="G39" s="66"/>
    </row>
    <row r="40" spans="1:7" ht="31.5">
      <c r="A40" s="84" t="s">
        <v>24</v>
      </c>
      <c r="B40" s="85" t="s">
        <v>25</v>
      </c>
      <c r="C40" s="87"/>
      <c r="D40" s="145">
        <f>SUM(D41,D43,D45)</f>
        <v>11833.099999999999</v>
      </c>
      <c r="E40" s="152">
        <f>E41+E43+E45</f>
        <v>11833.099999999999</v>
      </c>
      <c r="F40" s="149">
        <f t="shared" si="0"/>
        <v>100</v>
      </c>
      <c r="G40" s="66"/>
    </row>
    <row r="41" spans="1:7" ht="47.25">
      <c r="A41" s="84" t="s">
        <v>41</v>
      </c>
      <c r="B41" s="85" t="s">
        <v>25</v>
      </c>
      <c r="C41" s="87">
        <v>100</v>
      </c>
      <c r="D41" s="145">
        <f>SUM(D42)</f>
        <v>2053.6999999999998</v>
      </c>
      <c r="E41" s="152">
        <v>2053.6999999999998</v>
      </c>
      <c r="F41" s="149">
        <f t="shared" si="0"/>
        <v>100</v>
      </c>
      <c r="G41" s="66"/>
    </row>
    <row r="42" spans="1:7" ht="15.75">
      <c r="A42" s="95" t="s">
        <v>55</v>
      </c>
      <c r="B42" s="85" t="s">
        <v>25</v>
      </c>
      <c r="C42" s="87">
        <v>120</v>
      </c>
      <c r="D42" s="153">
        <v>2053.6999999999998</v>
      </c>
      <c r="E42" s="152">
        <v>2053.6999999999998</v>
      </c>
      <c r="F42" s="149">
        <f t="shared" si="0"/>
        <v>100</v>
      </c>
      <c r="G42" s="62"/>
    </row>
    <row r="43" spans="1:7" ht="31.5">
      <c r="A43" s="86" t="s">
        <v>235</v>
      </c>
      <c r="B43" s="85" t="s">
        <v>25</v>
      </c>
      <c r="C43" s="87">
        <v>200</v>
      </c>
      <c r="D43" s="145">
        <f>SUM(D44)</f>
        <v>5158.7</v>
      </c>
      <c r="E43" s="152">
        <f>E44</f>
        <v>5158.7</v>
      </c>
      <c r="F43" s="149">
        <f t="shared" si="0"/>
        <v>100</v>
      </c>
      <c r="G43" s="66"/>
    </row>
    <row r="44" spans="1:7" ht="31.5">
      <c r="A44" s="86" t="s">
        <v>14</v>
      </c>
      <c r="B44" s="85" t="s">
        <v>25</v>
      </c>
      <c r="C44" s="87">
        <v>240</v>
      </c>
      <c r="D44" s="145">
        <v>5158.7</v>
      </c>
      <c r="E44" s="152">
        <v>5158.7</v>
      </c>
      <c r="F44" s="149">
        <f t="shared" si="0"/>
        <v>100</v>
      </c>
      <c r="G44" s="66"/>
    </row>
    <row r="45" spans="1:7" ht="31.5">
      <c r="A45" s="96" t="s">
        <v>26</v>
      </c>
      <c r="B45" s="85" t="s">
        <v>25</v>
      </c>
      <c r="C45" s="93">
        <v>600</v>
      </c>
      <c r="D45" s="145">
        <f>SUM(D46)</f>
        <v>4620.7</v>
      </c>
      <c r="E45" s="152">
        <f>E46</f>
        <v>4620.7</v>
      </c>
      <c r="F45" s="149">
        <f t="shared" si="0"/>
        <v>100</v>
      </c>
      <c r="G45" s="66"/>
    </row>
    <row r="46" spans="1:7" ht="15.75">
      <c r="A46" s="96" t="s">
        <v>27</v>
      </c>
      <c r="B46" s="85" t="s">
        <v>25</v>
      </c>
      <c r="C46" s="83">
        <v>620</v>
      </c>
      <c r="D46" s="145">
        <f>SUM(D47)</f>
        <v>4620.7</v>
      </c>
      <c r="E46" s="152">
        <f>E47</f>
        <v>4620.7</v>
      </c>
      <c r="F46" s="149">
        <f t="shared" si="0"/>
        <v>100</v>
      </c>
      <c r="G46" s="66"/>
    </row>
    <row r="47" spans="1:7" ht="15.75">
      <c r="A47" s="86" t="s">
        <v>28</v>
      </c>
      <c r="B47" s="85" t="s">
        <v>25</v>
      </c>
      <c r="C47" s="87">
        <v>622</v>
      </c>
      <c r="D47" s="145">
        <v>4620.7</v>
      </c>
      <c r="E47" s="152">
        <v>4620.7</v>
      </c>
      <c r="F47" s="149">
        <f t="shared" si="0"/>
        <v>100</v>
      </c>
      <c r="G47" s="66"/>
    </row>
    <row r="48" spans="1:7" ht="31.5">
      <c r="A48" s="84" t="s">
        <v>29</v>
      </c>
      <c r="B48" s="85" t="s">
        <v>30</v>
      </c>
      <c r="C48" s="87"/>
      <c r="D48" s="145">
        <f>SUM(D49,D51)</f>
        <v>650</v>
      </c>
      <c r="E48" s="149">
        <f>E49+E51</f>
        <v>650</v>
      </c>
      <c r="F48" s="149">
        <f t="shared" si="0"/>
        <v>100</v>
      </c>
    </row>
    <row r="49" spans="1:7" ht="47.25">
      <c r="A49" s="84" t="s">
        <v>41</v>
      </c>
      <c r="B49" s="85" t="s">
        <v>30</v>
      </c>
      <c r="C49" s="83">
        <v>100</v>
      </c>
      <c r="D49" s="145">
        <f>SUM(D50)</f>
        <v>450</v>
      </c>
      <c r="E49" s="148">
        <f>E50</f>
        <v>450</v>
      </c>
      <c r="F49" s="149">
        <f t="shared" si="0"/>
        <v>100</v>
      </c>
    </row>
    <row r="50" spans="1:7" ht="15.75">
      <c r="A50" s="86" t="s">
        <v>42</v>
      </c>
      <c r="B50" s="85" t="s">
        <v>30</v>
      </c>
      <c r="C50" s="83">
        <v>110</v>
      </c>
      <c r="D50" s="154">
        <v>450</v>
      </c>
      <c r="E50" s="148">
        <f>391.22+58.78</f>
        <v>450</v>
      </c>
      <c r="F50" s="149">
        <f t="shared" si="0"/>
        <v>100</v>
      </c>
    </row>
    <row r="51" spans="1:7" ht="31.5">
      <c r="A51" s="97" t="s">
        <v>235</v>
      </c>
      <c r="B51" s="85" t="s">
        <v>30</v>
      </c>
      <c r="C51" s="87">
        <v>200</v>
      </c>
      <c r="D51" s="145">
        <f>SUM(D52)</f>
        <v>200</v>
      </c>
      <c r="E51" s="149">
        <v>200</v>
      </c>
      <c r="F51" s="149">
        <f t="shared" si="0"/>
        <v>100</v>
      </c>
    </row>
    <row r="52" spans="1:7" ht="31.5">
      <c r="A52" s="97" t="s">
        <v>14</v>
      </c>
      <c r="B52" s="85" t="s">
        <v>30</v>
      </c>
      <c r="C52" s="87">
        <v>240</v>
      </c>
      <c r="D52" s="145">
        <v>200</v>
      </c>
      <c r="E52" s="149">
        <v>200</v>
      </c>
      <c r="F52" s="149">
        <f t="shared" si="0"/>
        <v>100</v>
      </c>
    </row>
    <row r="53" spans="1:7" ht="47.25">
      <c r="A53" s="84" t="s">
        <v>237</v>
      </c>
      <c r="B53" s="85" t="s">
        <v>31</v>
      </c>
      <c r="C53" s="87"/>
      <c r="D53" s="153">
        <f>SUM(D54)</f>
        <v>15693.09</v>
      </c>
      <c r="E53" s="152">
        <f>E54</f>
        <v>14171.33</v>
      </c>
      <c r="F53" s="149">
        <f t="shared" si="0"/>
        <v>90.302993228229738</v>
      </c>
      <c r="G53" s="62"/>
    </row>
    <row r="54" spans="1:7" ht="47.25">
      <c r="A54" s="96" t="s">
        <v>238</v>
      </c>
      <c r="B54" s="85" t="s">
        <v>32</v>
      </c>
      <c r="C54" s="87"/>
      <c r="D54" s="153">
        <f>SUM(D55,D61,D64,D70,D73)</f>
        <v>15693.09</v>
      </c>
      <c r="E54" s="152">
        <f>E55+E61+E64+E70+E73</f>
        <v>14171.33</v>
      </c>
      <c r="F54" s="149">
        <f t="shared" si="0"/>
        <v>90.302993228229738</v>
      </c>
      <c r="G54" s="62"/>
    </row>
    <row r="55" spans="1:7" ht="31.5">
      <c r="A55" s="96" t="s">
        <v>239</v>
      </c>
      <c r="B55" s="85" t="s">
        <v>33</v>
      </c>
      <c r="C55" s="87"/>
      <c r="D55" s="153">
        <f>SUM(D56,D58)</f>
        <v>2593.0899999999997</v>
      </c>
      <c r="E55" s="152">
        <f>E56+E58</f>
        <v>2592.9299999999998</v>
      </c>
      <c r="F55" s="149">
        <f t="shared" si="0"/>
        <v>99.993829755234103</v>
      </c>
      <c r="G55" s="62"/>
    </row>
    <row r="56" spans="1:7" ht="31.5">
      <c r="A56" s="86" t="s">
        <v>235</v>
      </c>
      <c r="B56" s="85" t="s">
        <v>33</v>
      </c>
      <c r="C56" s="98" t="s">
        <v>34</v>
      </c>
      <c r="D56" s="145">
        <f>SUM(D57)</f>
        <v>317.2</v>
      </c>
      <c r="E56" s="152">
        <f>E57</f>
        <v>317.04000000000002</v>
      </c>
      <c r="F56" s="149">
        <f t="shared" si="0"/>
        <v>99.949558638083232</v>
      </c>
      <c r="G56" s="66"/>
    </row>
    <row r="57" spans="1:7" ht="31.5">
      <c r="A57" s="95" t="s">
        <v>14</v>
      </c>
      <c r="B57" s="85" t="s">
        <v>33</v>
      </c>
      <c r="C57" s="99">
        <v>240</v>
      </c>
      <c r="D57" s="145">
        <v>317.2</v>
      </c>
      <c r="E57" s="152">
        <v>317.04000000000002</v>
      </c>
      <c r="F57" s="149">
        <f t="shared" si="0"/>
        <v>99.949558638083232</v>
      </c>
      <c r="G57" s="66"/>
    </row>
    <row r="58" spans="1:7" ht="31.5">
      <c r="A58" s="96" t="s">
        <v>26</v>
      </c>
      <c r="B58" s="85" t="s">
        <v>33</v>
      </c>
      <c r="C58" s="83">
        <v>600</v>
      </c>
      <c r="D58" s="145">
        <f>SUM(D59)</f>
        <v>2275.89</v>
      </c>
      <c r="E58" s="152">
        <f>E59</f>
        <v>2275.89</v>
      </c>
      <c r="F58" s="149">
        <f t="shared" si="0"/>
        <v>100</v>
      </c>
      <c r="G58" s="66"/>
    </row>
    <row r="59" spans="1:7" ht="15.75">
      <c r="A59" s="96" t="s">
        <v>27</v>
      </c>
      <c r="B59" s="85" t="s">
        <v>33</v>
      </c>
      <c r="C59" s="87">
        <v>620</v>
      </c>
      <c r="D59" s="145">
        <f>SUM(D60)</f>
        <v>2275.89</v>
      </c>
      <c r="E59" s="152">
        <f>E60</f>
        <v>2275.89</v>
      </c>
      <c r="F59" s="149">
        <f t="shared" si="0"/>
        <v>100</v>
      </c>
      <c r="G59" s="66"/>
    </row>
    <row r="60" spans="1:7" ht="15.75">
      <c r="A60" s="86" t="s">
        <v>28</v>
      </c>
      <c r="B60" s="85" t="s">
        <v>33</v>
      </c>
      <c r="C60" s="87">
        <v>622</v>
      </c>
      <c r="D60" s="145">
        <v>2275.89</v>
      </c>
      <c r="E60" s="152">
        <v>2275.89</v>
      </c>
      <c r="F60" s="149">
        <f t="shared" si="0"/>
        <v>100</v>
      </c>
      <c r="G60" s="66"/>
    </row>
    <row r="61" spans="1:7" ht="15.75">
      <c r="A61" s="86" t="s">
        <v>632</v>
      </c>
      <c r="B61" s="85" t="s">
        <v>633</v>
      </c>
      <c r="C61" s="87"/>
      <c r="D61" s="145">
        <f t="shared" ref="D61:D62" si="3">SUM(D62)</f>
        <v>2000</v>
      </c>
      <c r="E61" s="152">
        <v>2000</v>
      </c>
      <c r="F61" s="149">
        <f t="shared" si="0"/>
        <v>100</v>
      </c>
      <c r="G61" s="66"/>
    </row>
    <row r="62" spans="1:7" ht="31.5">
      <c r="A62" s="86" t="s">
        <v>325</v>
      </c>
      <c r="B62" s="85" t="s">
        <v>633</v>
      </c>
      <c r="C62" s="87">
        <v>400</v>
      </c>
      <c r="D62" s="145">
        <f t="shared" si="3"/>
        <v>2000</v>
      </c>
      <c r="E62" s="145">
        <v>2000</v>
      </c>
      <c r="F62" s="149">
        <f t="shared" si="0"/>
        <v>100</v>
      </c>
      <c r="G62" s="66"/>
    </row>
    <row r="63" spans="1:7" ht="31.5">
      <c r="A63" s="88" t="s">
        <v>155</v>
      </c>
      <c r="B63" s="85" t="s">
        <v>633</v>
      </c>
      <c r="C63" s="87">
        <v>414</v>
      </c>
      <c r="D63" s="145">
        <v>2000</v>
      </c>
      <c r="E63" s="145">
        <v>2000</v>
      </c>
      <c r="F63" s="149">
        <f t="shared" si="0"/>
        <v>100</v>
      </c>
      <c r="G63" s="66"/>
    </row>
    <row r="64" spans="1:7" ht="31.5">
      <c r="A64" s="92" t="s">
        <v>599</v>
      </c>
      <c r="B64" s="85" t="s">
        <v>685</v>
      </c>
      <c r="C64" s="87"/>
      <c r="D64" s="145">
        <f>SUM(D65)</f>
        <v>1500</v>
      </c>
      <c r="E64" s="152">
        <f>E65</f>
        <v>1500</v>
      </c>
      <c r="F64" s="149">
        <f t="shared" si="0"/>
        <v>100</v>
      </c>
      <c r="G64" s="66"/>
    </row>
    <row r="65" spans="1:7" ht="31.5">
      <c r="A65" s="92" t="s">
        <v>26</v>
      </c>
      <c r="B65" s="85" t="s">
        <v>685</v>
      </c>
      <c r="C65" s="93">
        <v>600</v>
      </c>
      <c r="D65" s="145">
        <f>SUM(D66,D68)</f>
        <v>1500</v>
      </c>
      <c r="E65" s="152">
        <f>E66+E68</f>
        <v>1500</v>
      </c>
      <c r="F65" s="149">
        <f t="shared" si="0"/>
        <v>100</v>
      </c>
      <c r="G65" s="66"/>
    </row>
    <row r="66" spans="1:7" ht="15.75">
      <c r="A66" s="92" t="s">
        <v>47</v>
      </c>
      <c r="B66" s="85" t="s">
        <v>685</v>
      </c>
      <c r="C66" s="93">
        <v>610</v>
      </c>
      <c r="D66" s="145">
        <f>SUM(D67)</f>
        <v>500</v>
      </c>
      <c r="E66" s="152">
        <v>500</v>
      </c>
      <c r="F66" s="149">
        <f t="shared" si="0"/>
        <v>100</v>
      </c>
      <c r="G66" s="66"/>
    </row>
    <row r="67" spans="1:7" ht="15.75">
      <c r="A67" s="92" t="s">
        <v>48</v>
      </c>
      <c r="B67" s="85" t="s">
        <v>685</v>
      </c>
      <c r="C67" s="93">
        <v>612</v>
      </c>
      <c r="D67" s="145">
        <v>500</v>
      </c>
      <c r="E67" s="152">
        <v>500</v>
      </c>
      <c r="F67" s="149">
        <f t="shared" si="0"/>
        <v>100</v>
      </c>
      <c r="G67" s="66"/>
    </row>
    <row r="68" spans="1:7" ht="15.75">
      <c r="A68" s="92" t="s">
        <v>27</v>
      </c>
      <c r="B68" s="85" t="s">
        <v>685</v>
      </c>
      <c r="C68" s="83">
        <v>620</v>
      </c>
      <c r="D68" s="145">
        <f>SUM(D69)</f>
        <v>1000</v>
      </c>
      <c r="E68" s="152">
        <v>1000</v>
      </c>
      <c r="F68" s="149">
        <f t="shared" si="0"/>
        <v>100</v>
      </c>
      <c r="G68" s="66"/>
    </row>
    <row r="69" spans="1:7" ht="15.75">
      <c r="A69" s="97" t="s">
        <v>28</v>
      </c>
      <c r="B69" s="85" t="s">
        <v>685</v>
      </c>
      <c r="C69" s="83">
        <v>622</v>
      </c>
      <c r="D69" s="145">
        <v>1000</v>
      </c>
      <c r="E69" s="152">
        <v>1000</v>
      </c>
      <c r="F69" s="149">
        <f t="shared" si="0"/>
        <v>100</v>
      </c>
      <c r="G69" s="66"/>
    </row>
    <row r="70" spans="1:7" ht="47.25">
      <c r="A70" s="86" t="s">
        <v>536</v>
      </c>
      <c r="B70" s="85" t="s">
        <v>537</v>
      </c>
      <c r="C70" s="87"/>
      <c r="D70" s="145">
        <f t="shared" ref="D70:D71" si="4">SUM(D71)</f>
        <v>7113.6</v>
      </c>
      <c r="E70" s="149">
        <f>E71</f>
        <v>5986.09</v>
      </c>
      <c r="F70" s="149">
        <f t="shared" si="0"/>
        <v>84.14993814664868</v>
      </c>
      <c r="G70" s="66"/>
    </row>
    <row r="71" spans="1:7" ht="31.5">
      <c r="A71" s="86" t="s">
        <v>235</v>
      </c>
      <c r="B71" s="85" t="s">
        <v>537</v>
      </c>
      <c r="C71" s="98" t="s">
        <v>34</v>
      </c>
      <c r="D71" s="145">
        <f t="shared" si="4"/>
        <v>7113.6</v>
      </c>
      <c r="E71" s="155">
        <f>E72</f>
        <v>5986.09</v>
      </c>
      <c r="F71" s="149">
        <f t="shared" si="0"/>
        <v>84.14993814664868</v>
      </c>
      <c r="G71" s="66"/>
    </row>
    <row r="72" spans="1:7" ht="31.5">
      <c r="A72" s="95" t="s">
        <v>14</v>
      </c>
      <c r="B72" s="85" t="s">
        <v>537</v>
      </c>
      <c r="C72" s="99">
        <v>240</v>
      </c>
      <c r="D72" s="145">
        <v>7113.6</v>
      </c>
      <c r="E72" s="156">
        <v>5986.09</v>
      </c>
      <c r="F72" s="149">
        <f t="shared" si="0"/>
        <v>84.14993814664868</v>
      </c>
      <c r="G72" s="66"/>
    </row>
    <row r="73" spans="1:7" ht="47.25">
      <c r="A73" s="86" t="s">
        <v>541</v>
      </c>
      <c r="B73" s="85" t="s">
        <v>542</v>
      </c>
      <c r="C73" s="87"/>
      <c r="D73" s="145">
        <f t="shared" ref="D73:D74" si="5">SUM(D74)</f>
        <v>2486.4</v>
      </c>
      <c r="E73" s="152">
        <f>E74</f>
        <v>2092.31</v>
      </c>
      <c r="F73" s="149">
        <f t="shared" si="0"/>
        <v>84.150176962676966</v>
      </c>
      <c r="G73" s="66"/>
    </row>
    <row r="74" spans="1:7" ht="31.5">
      <c r="A74" s="86" t="s">
        <v>235</v>
      </c>
      <c r="B74" s="85" t="s">
        <v>542</v>
      </c>
      <c r="C74" s="98" t="s">
        <v>34</v>
      </c>
      <c r="D74" s="145">
        <f t="shared" si="5"/>
        <v>2486.4</v>
      </c>
      <c r="E74" s="152">
        <f>E75</f>
        <v>2092.31</v>
      </c>
      <c r="F74" s="149">
        <f t="shared" ref="F74:F137" si="6">(E74/D74)*100</f>
        <v>84.150176962676966</v>
      </c>
      <c r="G74" s="66"/>
    </row>
    <row r="75" spans="1:7" ht="31.5">
      <c r="A75" s="95" t="s">
        <v>14</v>
      </c>
      <c r="B75" s="85" t="s">
        <v>542</v>
      </c>
      <c r="C75" s="99">
        <v>240</v>
      </c>
      <c r="D75" s="145">
        <v>2486.4</v>
      </c>
      <c r="E75" s="152">
        <v>2092.31</v>
      </c>
      <c r="F75" s="149">
        <f t="shared" si="6"/>
        <v>84.150176962676966</v>
      </c>
      <c r="G75" s="66"/>
    </row>
    <row r="76" spans="1:7" ht="15.75">
      <c r="A76" s="84" t="s">
        <v>35</v>
      </c>
      <c r="B76" s="85" t="s">
        <v>36</v>
      </c>
      <c r="C76" s="87"/>
      <c r="D76" s="145">
        <f>SUM(D77)</f>
        <v>44724.98</v>
      </c>
      <c r="E76" s="152">
        <f>E77</f>
        <v>44711.62</v>
      </c>
      <c r="F76" s="149">
        <f t="shared" si="6"/>
        <v>99.970128550085434</v>
      </c>
      <c r="G76" s="66"/>
    </row>
    <row r="77" spans="1:7" ht="47.25">
      <c r="A77" s="100" t="s">
        <v>37</v>
      </c>
      <c r="B77" s="85" t="s">
        <v>38</v>
      </c>
      <c r="C77" s="87"/>
      <c r="D77" s="145">
        <f>SUM(D78)</f>
        <v>44724.98</v>
      </c>
      <c r="E77" s="152">
        <f>E78</f>
        <v>44711.62</v>
      </c>
      <c r="F77" s="149">
        <f t="shared" si="6"/>
        <v>99.970128550085434</v>
      </c>
      <c r="G77" s="66"/>
    </row>
    <row r="78" spans="1:7" ht="31.5">
      <c r="A78" s="86" t="s">
        <v>39</v>
      </c>
      <c r="B78" s="85" t="s">
        <v>40</v>
      </c>
      <c r="C78" s="87"/>
      <c r="D78" s="145">
        <f>SUM(D79,D81,D83,D86)</f>
        <v>44724.98</v>
      </c>
      <c r="E78" s="152">
        <f>E79+E81+E83+E86</f>
        <v>44711.62</v>
      </c>
      <c r="F78" s="149">
        <f t="shared" si="6"/>
        <v>99.970128550085434</v>
      </c>
      <c r="G78" s="66"/>
    </row>
    <row r="79" spans="1:7" ht="47.25">
      <c r="A79" s="84" t="s">
        <v>41</v>
      </c>
      <c r="B79" s="85" t="s">
        <v>40</v>
      </c>
      <c r="C79" s="83">
        <v>100</v>
      </c>
      <c r="D79" s="145">
        <f>SUM(D80)</f>
        <v>4734.53</v>
      </c>
      <c r="E79" s="152">
        <f>E80</f>
        <v>4734.5199999999995</v>
      </c>
      <c r="F79" s="149">
        <f t="shared" si="6"/>
        <v>99.999788785792887</v>
      </c>
      <c r="G79" s="66"/>
    </row>
    <row r="80" spans="1:7" ht="15.75">
      <c r="A80" s="86" t="s">
        <v>42</v>
      </c>
      <c r="B80" s="85" t="s">
        <v>40</v>
      </c>
      <c r="C80" s="83">
        <v>110</v>
      </c>
      <c r="D80" s="154">
        <v>4734.53</v>
      </c>
      <c r="E80" s="152">
        <f>1096.32+3638.2</f>
        <v>4734.5199999999995</v>
      </c>
      <c r="F80" s="149">
        <f t="shared" si="6"/>
        <v>99.999788785792887</v>
      </c>
      <c r="G80" s="68"/>
    </row>
    <row r="81" spans="1:7" ht="31.5">
      <c r="A81" s="86" t="s">
        <v>235</v>
      </c>
      <c r="B81" s="85" t="s">
        <v>40</v>
      </c>
      <c r="C81" s="83">
        <v>200</v>
      </c>
      <c r="D81" s="145">
        <f>SUM(D82)</f>
        <v>213.8</v>
      </c>
      <c r="E81" s="152">
        <f>E82</f>
        <v>200.45</v>
      </c>
      <c r="F81" s="149">
        <f t="shared" si="6"/>
        <v>93.755846585594</v>
      </c>
      <c r="G81" s="66"/>
    </row>
    <row r="82" spans="1:7" ht="31.5">
      <c r="A82" s="96" t="s">
        <v>14</v>
      </c>
      <c r="B82" s="85" t="s">
        <v>40</v>
      </c>
      <c r="C82" s="83">
        <v>240</v>
      </c>
      <c r="D82" s="145">
        <v>213.8</v>
      </c>
      <c r="E82" s="152">
        <v>200.45</v>
      </c>
      <c r="F82" s="149">
        <f t="shared" si="6"/>
        <v>93.755846585594</v>
      </c>
      <c r="G82" s="66"/>
    </row>
    <row r="83" spans="1:7" ht="31.5">
      <c r="A83" s="100" t="s">
        <v>26</v>
      </c>
      <c r="B83" s="85" t="s">
        <v>40</v>
      </c>
      <c r="C83" s="83">
        <v>600</v>
      </c>
      <c r="D83" s="145">
        <f>SUM(D84)</f>
        <v>39773.300000000003</v>
      </c>
      <c r="E83" s="152">
        <f>E84</f>
        <v>39773.300000000003</v>
      </c>
      <c r="F83" s="149">
        <f t="shared" si="6"/>
        <v>100</v>
      </c>
      <c r="G83" s="66"/>
    </row>
    <row r="84" spans="1:7" ht="15.75">
      <c r="A84" s="96" t="s">
        <v>27</v>
      </c>
      <c r="B84" s="85" t="s">
        <v>40</v>
      </c>
      <c r="C84" s="83">
        <v>620</v>
      </c>
      <c r="D84" s="145">
        <f>SUM(D85,)</f>
        <v>39773.300000000003</v>
      </c>
      <c r="E84" s="152">
        <f>E85</f>
        <v>39773.300000000003</v>
      </c>
      <c r="F84" s="149">
        <f t="shared" si="6"/>
        <v>100</v>
      </c>
      <c r="G84" s="66"/>
    </row>
    <row r="85" spans="1:7" ht="47.25">
      <c r="A85" s="100" t="s">
        <v>43</v>
      </c>
      <c r="B85" s="85" t="s">
        <v>40</v>
      </c>
      <c r="C85" s="87">
        <v>621</v>
      </c>
      <c r="D85" s="145">
        <v>39773.300000000003</v>
      </c>
      <c r="E85" s="152">
        <v>39773.300000000003</v>
      </c>
      <c r="F85" s="149">
        <f t="shared" si="6"/>
        <v>100</v>
      </c>
      <c r="G85" s="66"/>
    </row>
    <row r="86" spans="1:7" ht="15.75">
      <c r="A86" s="88" t="s">
        <v>7</v>
      </c>
      <c r="B86" s="85" t="s">
        <v>40</v>
      </c>
      <c r="C86" s="87">
        <v>800</v>
      </c>
      <c r="D86" s="145">
        <f>SUM(D87)</f>
        <v>3.35</v>
      </c>
      <c r="E86" s="152">
        <v>3.35</v>
      </c>
      <c r="F86" s="149">
        <f t="shared" si="6"/>
        <v>100</v>
      </c>
      <c r="G86" s="66"/>
    </row>
    <row r="87" spans="1:7" ht="15.75">
      <c r="A87" s="86" t="s">
        <v>44</v>
      </c>
      <c r="B87" s="85" t="s">
        <v>40</v>
      </c>
      <c r="C87" s="87">
        <v>850</v>
      </c>
      <c r="D87" s="153">
        <v>3.35</v>
      </c>
      <c r="E87" s="152">
        <v>3.35</v>
      </c>
      <c r="F87" s="149">
        <f t="shared" si="6"/>
        <v>100</v>
      </c>
      <c r="G87" s="62"/>
    </row>
    <row r="88" spans="1:7" ht="15.75">
      <c r="A88" s="84" t="s">
        <v>241</v>
      </c>
      <c r="B88" s="85" t="s">
        <v>45</v>
      </c>
      <c r="C88" s="87"/>
      <c r="D88" s="153">
        <f>SUM(D89,D95,D100,D105,)</f>
        <v>14307.5</v>
      </c>
      <c r="E88" s="152">
        <f>E89+E95+E100+E105</f>
        <v>14307.5</v>
      </c>
      <c r="F88" s="149">
        <f t="shared" si="6"/>
        <v>100</v>
      </c>
      <c r="G88" s="62"/>
    </row>
    <row r="89" spans="1:7" ht="31.5">
      <c r="A89" s="84" t="s">
        <v>451</v>
      </c>
      <c r="B89" s="85" t="s">
        <v>46</v>
      </c>
      <c r="C89" s="87"/>
      <c r="D89" s="153">
        <f>SUM(D90)</f>
        <v>13643</v>
      </c>
      <c r="E89" s="152">
        <f>E90</f>
        <v>13643</v>
      </c>
      <c r="F89" s="149">
        <f t="shared" si="6"/>
        <v>100</v>
      </c>
      <c r="G89" s="62"/>
    </row>
    <row r="90" spans="1:7" ht="47.25">
      <c r="A90" s="84" t="s">
        <v>452</v>
      </c>
      <c r="B90" s="85" t="s">
        <v>49</v>
      </c>
      <c r="C90" s="101"/>
      <c r="D90" s="145">
        <f>SUM(D91)</f>
        <v>13643</v>
      </c>
      <c r="E90" s="152">
        <f>E91</f>
        <v>13643</v>
      </c>
      <c r="F90" s="149">
        <f t="shared" si="6"/>
        <v>100</v>
      </c>
      <c r="G90" s="66"/>
    </row>
    <row r="91" spans="1:7" ht="31.5">
      <c r="A91" s="95" t="s">
        <v>26</v>
      </c>
      <c r="B91" s="85" t="s">
        <v>49</v>
      </c>
      <c r="C91" s="87">
        <v>600</v>
      </c>
      <c r="D91" s="145">
        <f>SUM(D92)</f>
        <v>13643</v>
      </c>
      <c r="E91" s="152">
        <f>E92</f>
        <v>13643</v>
      </c>
      <c r="F91" s="149">
        <f t="shared" si="6"/>
        <v>100</v>
      </c>
      <c r="G91" s="66"/>
    </row>
    <row r="92" spans="1:7" ht="15.75">
      <c r="A92" s="96" t="s">
        <v>47</v>
      </c>
      <c r="B92" s="85" t="s">
        <v>49</v>
      </c>
      <c r="C92" s="101">
        <v>610</v>
      </c>
      <c r="D92" s="145">
        <f>SUM(D93,D94)</f>
        <v>13643</v>
      </c>
      <c r="E92" s="152">
        <f>E93+E94</f>
        <v>13643</v>
      </c>
      <c r="F92" s="149">
        <f t="shared" si="6"/>
        <v>100</v>
      </c>
      <c r="G92" s="66"/>
    </row>
    <row r="93" spans="1:7" ht="47.25">
      <c r="A93" s="100" t="s">
        <v>50</v>
      </c>
      <c r="B93" s="85" t="s">
        <v>49</v>
      </c>
      <c r="C93" s="101">
        <v>611</v>
      </c>
      <c r="D93" s="153">
        <v>13563</v>
      </c>
      <c r="E93" s="152">
        <v>13563</v>
      </c>
      <c r="F93" s="149">
        <f t="shared" si="6"/>
        <v>100</v>
      </c>
      <c r="G93" s="62"/>
    </row>
    <row r="94" spans="1:7" ht="15.75">
      <c r="A94" s="102" t="s">
        <v>48</v>
      </c>
      <c r="B94" s="85" t="s">
        <v>49</v>
      </c>
      <c r="C94" s="101">
        <v>612</v>
      </c>
      <c r="D94" s="153">
        <v>80</v>
      </c>
      <c r="E94" s="152">
        <v>80</v>
      </c>
      <c r="F94" s="149">
        <f t="shared" si="6"/>
        <v>100</v>
      </c>
      <c r="G94" s="62"/>
    </row>
    <row r="95" spans="1:7" ht="47.25">
      <c r="A95" s="84" t="s">
        <v>454</v>
      </c>
      <c r="B95" s="85" t="s">
        <v>453</v>
      </c>
      <c r="C95" s="87"/>
      <c r="D95" s="153">
        <f>SUM(D96)</f>
        <v>304.39999999999998</v>
      </c>
      <c r="E95" s="152">
        <f>E96</f>
        <v>304.39999999999998</v>
      </c>
      <c r="F95" s="149">
        <f t="shared" si="6"/>
        <v>100</v>
      </c>
      <c r="G95" s="62"/>
    </row>
    <row r="96" spans="1:7" ht="31.5">
      <c r="A96" s="84" t="s">
        <v>242</v>
      </c>
      <c r="B96" s="85" t="s">
        <v>455</v>
      </c>
      <c r="C96" s="83"/>
      <c r="D96" s="145">
        <f>SUM(D97)</f>
        <v>304.39999999999998</v>
      </c>
      <c r="E96" s="152">
        <v>304.39999999999998</v>
      </c>
      <c r="F96" s="149">
        <f t="shared" si="6"/>
        <v>100</v>
      </c>
      <c r="G96" s="66"/>
    </row>
    <row r="97" spans="1:7" ht="31.5">
      <c r="A97" s="84" t="s">
        <v>26</v>
      </c>
      <c r="B97" s="85" t="s">
        <v>455</v>
      </c>
      <c r="C97" s="87">
        <v>600</v>
      </c>
      <c r="D97" s="145">
        <f>SUM(D98)</f>
        <v>304.39999999999998</v>
      </c>
      <c r="E97" s="152">
        <v>304.39999999999998</v>
      </c>
      <c r="F97" s="149">
        <f t="shared" si="6"/>
        <v>100</v>
      </c>
      <c r="G97" s="66"/>
    </row>
    <row r="98" spans="1:7" ht="15.75">
      <c r="A98" s="96" t="s">
        <v>47</v>
      </c>
      <c r="B98" s="85" t="s">
        <v>455</v>
      </c>
      <c r="C98" s="101">
        <v>610</v>
      </c>
      <c r="D98" s="145">
        <f>SUM(D99)</f>
        <v>304.39999999999998</v>
      </c>
      <c r="E98" s="152">
        <v>304.39999999999998</v>
      </c>
      <c r="F98" s="149">
        <f t="shared" si="6"/>
        <v>100</v>
      </c>
      <c r="G98" s="66"/>
    </row>
    <row r="99" spans="1:7" ht="15.75">
      <c r="A99" s="100" t="s">
        <v>48</v>
      </c>
      <c r="B99" s="85" t="s">
        <v>455</v>
      </c>
      <c r="C99" s="101">
        <v>612</v>
      </c>
      <c r="D99" s="153">
        <v>304.39999999999998</v>
      </c>
      <c r="E99" s="152">
        <v>304.39999999999998</v>
      </c>
      <c r="F99" s="149">
        <f t="shared" si="6"/>
        <v>100</v>
      </c>
      <c r="G99" s="62"/>
    </row>
    <row r="100" spans="1:7" ht="47.25">
      <c r="A100" s="103" t="s">
        <v>456</v>
      </c>
      <c r="B100" s="85" t="s">
        <v>457</v>
      </c>
      <c r="C100" s="101"/>
      <c r="D100" s="153">
        <f>SUM(D101)</f>
        <v>270.10000000000002</v>
      </c>
      <c r="E100" s="152">
        <f>E101</f>
        <v>270.10000000000002</v>
      </c>
      <c r="F100" s="149">
        <f t="shared" si="6"/>
        <v>100</v>
      </c>
      <c r="G100" s="62"/>
    </row>
    <row r="101" spans="1:7" ht="31.5">
      <c r="A101" s="84" t="s">
        <v>243</v>
      </c>
      <c r="B101" s="85" t="s">
        <v>458</v>
      </c>
      <c r="C101" s="101"/>
      <c r="D101" s="145">
        <f>SUM(D102)</f>
        <v>270.10000000000002</v>
      </c>
      <c r="E101" s="152">
        <f>E102</f>
        <v>270.10000000000002</v>
      </c>
      <c r="F101" s="149">
        <f t="shared" si="6"/>
        <v>100</v>
      </c>
      <c r="G101" s="66"/>
    </row>
    <row r="102" spans="1:7" ht="31.5">
      <c r="A102" s="84" t="s">
        <v>26</v>
      </c>
      <c r="B102" s="85" t="s">
        <v>458</v>
      </c>
      <c r="C102" s="87">
        <v>600</v>
      </c>
      <c r="D102" s="145">
        <f>SUM(D103)</f>
        <v>270.10000000000002</v>
      </c>
      <c r="E102" s="152">
        <f>E103</f>
        <v>270.10000000000002</v>
      </c>
      <c r="F102" s="149">
        <f t="shared" si="6"/>
        <v>100</v>
      </c>
      <c r="G102" s="66"/>
    </row>
    <row r="103" spans="1:7" ht="15.75">
      <c r="A103" s="96" t="s">
        <v>47</v>
      </c>
      <c r="B103" s="85" t="s">
        <v>458</v>
      </c>
      <c r="C103" s="101">
        <v>610</v>
      </c>
      <c r="D103" s="145">
        <f>SUM(D104)</f>
        <v>270.10000000000002</v>
      </c>
      <c r="E103" s="152">
        <f>E104</f>
        <v>270.10000000000002</v>
      </c>
      <c r="F103" s="149">
        <f t="shared" si="6"/>
        <v>100</v>
      </c>
      <c r="G103" s="66"/>
    </row>
    <row r="104" spans="1:7" ht="15.75">
      <c r="A104" s="100" t="s">
        <v>48</v>
      </c>
      <c r="B104" s="85" t="s">
        <v>458</v>
      </c>
      <c r="C104" s="101">
        <v>612</v>
      </c>
      <c r="D104" s="153">
        <v>270.10000000000002</v>
      </c>
      <c r="E104" s="152">
        <v>270.10000000000002</v>
      </c>
      <c r="F104" s="149">
        <f t="shared" si="6"/>
        <v>100</v>
      </c>
      <c r="G104" s="62"/>
    </row>
    <row r="105" spans="1:7" ht="31.5">
      <c r="A105" s="100" t="s">
        <v>459</v>
      </c>
      <c r="B105" s="85" t="s">
        <v>460</v>
      </c>
      <c r="C105" s="101"/>
      <c r="D105" s="145">
        <f>SUM(D106)</f>
        <v>90</v>
      </c>
      <c r="E105" s="152">
        <f>E106</f>
        <v>90</v>
      </c>
      <c r="F105" s="149">
        <f t="shared" si="6"/>
        <v>100</v>
      </c>
      <c r="G105" s="62"/>
    </row>
    <row r="106" spans="1:7" ht="31.5">
      <c r="A106" s="84" t="s">
        <v>244</v>
      </c>
      <c r="B106" s="85" t="s">
        <v>461</v>
      </c>
      <c r="C106" s="101"/>
      <c r="D106" s="145">
        <f>SUM(D107)</f>
        <v>90</v>
      </c>
      <c r="E106" s="152">
        <f>E107</f>
        <v>90</v>
      </c>
      <c r="F106" s="149">
        <f t="shared" si="6"/>
        <v>100</v>
      </c>
      <c r="G106" s="66"/>
    </row>
    <row r="107" spans="1:7" ht="31.5">
      <c r="A107" s="84" t="s">
        <v>26</v>
      </c>
      <c r="B107" s="85" t="s">
        <v>461</v>
      </c>
      <c r="C107" s="87">
        <v>600</v>
      </c>
      <c r="D107" s="145">
        <f>SUM(D108)</f>
        <v>90</v>
      </c>
      <c r="E107" s="152">
        <f>E108</f>
        <v>90</v>
      </c>
      <c r="F107" s="149">
        <f t="shared" si="6"/>
        <v>100</v>
      </c>
      <c r="G107" s="66"/>
    </row>
    <row r="108" spans="1:7" ht="15.75">
      <c r="A108" s="96" t="s">
        <v>47</v>
      </c>
      <c r="B108" s="85" t="s">
        <v>461</v>
      </c>
      <c r="C108" s="101">
        <v>610</v>
      </c>
      <c r="D108" s="145">
        <f>SUM(D109)</f>
        <v>90</v>
      </c>
      <c r="E108" s="152">
        <f>E109</f>
        <v>90</v>
      </c>
      <c r="F108" s="149">
        <f t="shared" si="6"/>
        <v>100</v>
      </c>
      <c r="G108" s="66"/>
    </row>
    <row r="109" spans="1:7" ht="15.75">
      <c r="A109" s="100" t="s">
        <v>48</v>
      </c>
      <c r="B109" s="85" t="s">
        <v>461</v>
      </c>
      <c r="C109" s="101">
        <v>612</v>
      </c>
      <c r="D109" s="153">
        <v>90</v>
      </c>
      <c r="E109" s="152">
        <v>90</v>
      </c>
      <c r="F109" s="149">
        <f t="shared" si="6"/>
        <v>100</v>
      </c>
      <c r="G109" s="62"/>
    </row>
    <row r="110" spans="1:7" ht="15.75">
      <c r="A110" s="84" t="s">
        <v>206</v>
      </c>
      <c r="B110" s="85" t="s">
        <v>51</v>
      </c>
      <c r="C110" s="98"/>
      <c r="D110" s="145">
        <f>SUM(D111)</f>
        <v>3595.1800000000003</v>
      </c>
      <c r="E110" s="152">
        <f>E111</f>
        <v>3595.1600000000003</v>
      </c>
      <c r="F110" s="149">
        <f t="shared" si="6"/>
        <v>99.999443699620045</v>
      </c>
      <c r="G110" s="66"/>
    </row>
    <row r="111" spans="1:7" ht="47.25">
      <c r="A111" s="97" t="s">
        <v>734</v>
      </c>
      <c r="B111" s="85" t="s">
        <v>52</v>
      </c>
      <c r="C111" s="98"/>
      <c r="D111" s="145">
        <f>SUM(D112)</f>
        <v>3595.1800000000003</v>
      </c>
      <c r="E111" s="152">
        <f>E112</f>
        <v>3595.1600000000003</v>
      </c>
      <c r="F111" s="149">
        <f t="shared" si="6"/>
        <v>99.999443699620045</v>
      </c>
      <c r="G111" s="66"/>
    </row>
    <row r="112" spans="1:7" ht="15.75">
      <c r="A112" s="84" t="s">
        <v>53</v>
      </c>
      <c r="B112" s="85" t="s">
        <v>54</v>
      </c>
      <c r="C112" s="87"/>
      <c r="D112" s="145">
        <f>SUM(D113,D115,)</f>
        <v>3595.1800000000003</v>
      </c>
      <c r="E112" s="152">
        <f>E113+E115</f>
        <v>3595.1600000000003</v>
      </c>
      <c r="F112" s="149">
        <f t="shared" si="6"/>
        <v>99.999443699620045</v>
      </c>
      <c r="G112" s="66"/>
    </row>
    <row r="113" spans="1:7" ht="47.25">
      <c r="A113" s="84" t="s">
        <v>41</v>
      </c>
      <c r="B113" s="85" t="s">
        <v>54</v>
      </c>
      <c r="C113" s="87">
        <v>100</v>
      </c>
      <c r="D113" s="145">
        <f>SUM(D114)</f>
        <v>3537.88</v>
      </c>
      <c r="E113" s="152">
        <f>E114</f>
        <v>3537.86</v>
      </c>
      <c r="F113" s="149">
        <f t="shared" si="6"/>
        <v>99.999434689701175</v>
      </c>
      <c r="G113" s="66"/>
    </row>
    <row r="114" spans="1:7" ht="15.75">
      <c r="A114" s="95" t="s">
        <v>55</v>
      </c>
      <c r="B114" s="85" t="s">
        <v>54</v>
      </c>
      <c r="C114" s="87">
        <v>120</v>
      </c>
      <c r="D114" s="153">
        <v>3537.88</v>
      </c>
      <c r="E114" s="152">
        <f>2574.86+150+813</f>
        <v>3537.86</v>
      </c>
      <c r="F114" s="149">
        <f t="shared" si="6"/>
        <v>99.999434689701175</v>
      </c>
      <c r="G114" s="62"/>
    </row>
    <row r="115" spans="1:7" ht="31.5">
      <c r="A115" s="86" t="s">
        <v>235</v>
      </c>
      <c r="B115" s="85" t="s">
        <v>54</v>
      </c>
      <c r="C115" s="87">
        <v>200</v>
      </c>
      <c r="D115" s="145">
        <f>SUM(D116)</f>
        <v>57.3</v>
      </c>
      <c r="E115" s="152">
        <f>E116</f>
        <v>57.3</v>
      </c>
      <c r="F115" s="149">
        <f t="shared" si="6"/>
        <v>100</v>
      </c>
      <c r="G115" s="66"/>
    </row>
    <row r="116" spans="1:7" ht="31.5">
      <c r="A116" s="84" t="s">
        <v>14</v>
      </c>
      <c r="B116" s="85" t="s">
        <v>54</v>
      </c>
      <c r="C116" s="101">
        <v>240</v>
      </c>
      <c r="D116" s="145">
        <v>57.3</v>
      </c>
      <c r="E116" s="152">
        <v>57.3</v>
      </c>
      <c r="F116" s="149">
        <f t="shared" si="6"/>
        <v>100</v>
      </c>
      <c r="G116" s="66"/>
    </row>
    <row r="117" spans="1:7" ht="15.75">
      <c r="A117" s="86" t="s">
        <v>372</v>
      </c>
      <c r="B117" s="85" t="s">
        <v>374</v>
      </c>
      <c r="C117" s="87"/>
      <c r="D117" s="145">
        <f t="shared" ref="D117:D120" si="7">SUM(D118)</f>
        <v>43606.6</v>
      </c>
      <c r="E117" s="152">
        <f>E118</f>
        <v>43606.6</v>
      </c>
      <c r="F117" s="149">
        <f t="shared" si="6"/>
        <v>100</v>
      </c>
      <c r="G117" s="66"/>
    </row>
    <row r="118" spans="1:7" ht="47.25">
      <c r="A118" s="86" t="s">
        <v>373</v>
      </c>
      <c r="B118" s="85" t="s">
        <v>375</v>
      </c>
      <c r="C118" s="87"/>
      <c r="D118" s="145">
        <f t="shared" si="7"/>
        <v>43606.6</v>
      </c>
      <c r="E118" s="152">
        <f>E119</f>
        <v>43606.6</v>
      </c>
      <c r="F118" s="149">
        <f t="shared" si="6"/>
        <v>100</v>
      </c>
      <c r="G118" s="66"/>
    </row>
    <row r="119" spans="1:7" ht="31.5">
      <c r="A119" s="86" t="s">
        <v>39</v>
      </c>
      <c r="B119" s="85" t="s">
        <v>376</v>
      </c>
      <c r="C119" s="87"/>
      <c r="D119" s="145">
        <f t="shared" si="7"/>
        <v>43606.6</v>
      </c>
      <c r="E119" s="152">
        <f>E120</f>
        <v>43606.6</v>
      </c>
      <c r="F119" s="149">
        <f t="shared" si="6"/>
        <v>100</v>
      </c>
      <c r="G119" s="66"/>
    </row>
    <row r="120" spans="1:7" ht="31.5">
      <c r="A120" s="100" t="s">
        <v>26</v>
      </c>
      <c r="B120" s="85" t="s">
        <v>376</v>
      </c>
      <c r="C120" s="87">
        <v>600</v>
      </c>
      <c r="D120" s="145">
        <f t="shared" si="7"/>
        <v>43606.6</v>
      </c>
      <c r="E120" s="152">
        <f>E121</f>
        <v>43606.6</v>
      </c>
      <c r="F120" s="149">
        <f t="shared" si="6"/>
        <v>100</v>
      </c>
      <c r="G120" s="66"/>
    </row>
    <row r="121" spans="1:7" ht="15.75">
      <c r="A121" s="96" t="s">
        <v>47</v>
      </c>
      <c r="B121" s="85" t="s">
        <v>376</v>
      </c>
      <c r="C121" s="87">
        <v>610</v>
      </c>
      <c r="D121" s="145">
        <f>SUM(D122,D123)</f>
        <v>43606.6</v>
      </c>
      <c r="E121" s="152">
        <f>E122+E123</f>
        <v>43606.6</v>
      </c>
      <c r="F121" s="149">
        <f t="shared" si="6"/>
        <v>100</v>
      </c>
      <c r="G121" s="66"/>
    </row>
    <row r="122" spans="1:7" ht="47.25">
      <c r="A122" s="96" t="s">
        <v>50</v>
      </c>
      <c r="B122" s="85" t="s">
        <v>376</v>
      </c>
      <c r="C122" s="87">
        <v>611</v>
      </c>
      <c r="D122" s="153">
        <v>41923.599999999999</v>
      </c>
      <c r="E122" s="152">
        <v>41923.599999999999</v>
      </c>
      <c r="F122" s="149">
        <f t="shared" si="6"/>
        <v>100</v>
      </c>
      <c r="G122" s="62"/>
    </row>
    <row r="123" spans="1:7" ht="15.75">
      <c r="A123" s="96" t="s">
        <v>48</v>
      </c>
      <c r="B123" s="85" t="s">
        <v>376</v>
      </c>
      <c r="C123" s="87">
        <v>612</v>
      </c>
      <c r="D123" s="153">
        <v>1683</v>
      </c>
      <c r="E123" s="152">
        <v>1683</v>
      </c>
      <c r="F123" s="149">
        <f t="shared" si="6"/>
        <v>100</v>
      </c>
      <c r="G123" s="62"/>
    </row>
    <row r="124" spans="1:7" ht="15.75" hidden="1">
      <c r="A124" s="96"/>
      <c r="B124" s="85"/>
      <c r="C124" s="101"/>
      <c r="D124" s="145"/>
      <c r="E124" s="155"/>
      <c r="F124" s="149" t="e">
        <f t="shared" si="6"/>
        <v>#DIV/0!</v>
      </c>
      <c r="G124" s="12"/>
    </row>
    <row r="125" spans="1:7" ht="31.5">
      <c r="A125" s="80" t="s">
        <v>253</v>
      </c>
      <c r="B125" s="81" t="s">
        <v>56</v>
      </c>
      <c r="C125" s="94"/>
      <c r="D125" s="138">
        <f>SUM(D126,D185,D211,D222,D261)</f>
        <v>82709.599999999991</v>
      </c>
      <c r="E125" s="163">
        <v>82599.520000000004</v>
      </c>
      <c r="F125" s="163">
        <f t="shared" si="6"/>
        <v>99.866907831739013</v>
      </c>
      <c r="G125" s="61"/>
    </row>
    <row r="126" spans="1:7" ht="31.5">
      <c r="A126" s="84" t="s">
        <v>254</v>
      </c>
      <c r="B126" s="85" t="s">
        <v>57</v>
      </c>
      <c r="C126" s="87"/>
      <c r="D126" s="145">
        <f>SUM(D127,D139,D164,D171,D176)</f>
        <v>47822.02</v>
      </c>
      <c r="E126" s="149">
        <f>E127+E139+E164+E171+E176</f>
        <v>47783.3</v>
      </c>
      <c r="F126" s="149">
        <f t="shared" si="6"/>
        <v>99.91903311487053</v>
      </c>
      <c r="G126" s="61"/>
    </row>
    <row r="127" spans="1:7" ht="47.25">
      <c r="A127" s="84" t="s">
        <v>462</v>
      </c>
      <c r="B127" s="85" t="s">
        <v>58</v>
      </c>
      <c r="C127" s="87"/>
      <c r="D127" s="145">
        <f>SUM(D128,D136,)</f>
        <v>37645.89</v>
      </c>
      <c r="E127" s="148">
        <f>E128+E136</f>
        <v>37644.71</v>
      </c>
      <c r="F127" s="149">
        <f t="shared" si="6"/>
        <v>99.996865527684434</v>
      </c>
      <c r="G127" s="61"/>
    </row>
    <row r="128" spans="1:7" ht="47.25">
      <c r="A128" s="103" t="s">
        <v>255</v>
      </c>
      <c r="B128" s="85" t="s">
        <v>59</v>
      </c>
      <c r="C128" s="87"/>
      <c r="D128" s="145">
        <f>SUM(D129,D131)</f>
        <v>37543.089999999997</v>
      </c>
      <c r="E128" s="149">
        <f>E129+E131</f>
        <v>37541.909999999996</v>
      </c>
      <c r="F128" s="149">
        <f t="shared" si="6"/>
        <v>99.996856944913162</v>
      </c>
      <c r="G128" s="61"/>
    </row>
    <row r="129" spans="1:7" ht="31.5">
      <c r="A129" s="86" t="s">
        <v>235</v>
      </c>
      <c r="B129" s="85" t="s">
        <v>59</v>
      </c>
      <c r="C129" s="87">
        <v>200</v>
      </c>
      <c r="D129" s="145">
        <f>SUM(D130)</f>
        <v>8043.65</v>
      </c>
      <c r="E129" s="149">
        <f>E130</f>
        <v>8043.64</v>
      </c>
      <c r="F129" s="149">
        <f t="shared" si="6"/>
        <v>99.999875678330113</v>
      </c>
      <c r="G129" s="61"/>
    </row>
    <row r="130" spans="1:7" ht="31.5">
      <c r="A130" s="86" t="s">
        <v>14</v>
      </c>
      <c r="B130" s="85" t="s">
        <v>59</v>
      </c>
      <c r="C130" s="87">
        <v>240</v>
      </c>
      <c r="D130" s="153">
        <v>8043.65</v>
      </c>
      <c r="E130" s="149">
        <f>4400+3600+43.64</f>
        <v>8043.64</v>
      </c>
      <c r="F130" s="149">
        <f t="shared" si="6"/>
        <v>99.999875678330113</v>
      </c>
      <c r="G130" s="61"/>
    </row>
    <row r="131" spans="1:7" ht="31.5">
      <c r="A131" s="96" t="s">
        <v>26</v>
      </c>
      <c r="B131" s="85" t="s">
        <v>59</v>
      </c>
      <c r="C131" s="83">
        <v>600</v>
      </c>
      <c r="D131" s="145">
        <f>SUM(D132,D134)</f>
        <v>29499.439999999999</v>
      </c>
      <c r="E131" s="148">
        <f>E132+E134</f>
        <v>29498.269999999997</v>
      </c>
      <c r="F131" s="149">
        <f t="shared" si="6"/>
        <v>99.99603382301494</v>
      </c>
      <c r="G131" s="61"/>
    </row>
    <row r="132" spans="1:7" ht="15.75">
      <c r="A132" s="96" t="s">
        <v>47</v>
      </c>
      <c r="B132" s="85" t="s">
        <v>59</v>
      </c>
      <c r="C132" s="83">
        <v>610</v>
      </c>
      <c r="D132" s="145">
        <f>SUM(D133)</f>
        <v>11285.5</v>
      </c>
      <c r="E132" s="148">
        <f>E133</f>
        <v>11285.38</v>
      </c>
      <c r="F132" s="149">
        <f t="shared" si="6"/>
        <v>99.998936688671293</v>
      </c>
      <c r="G132" s="61"/>
    </row>
    <row r="133" spans="1:7" ht="15.75">
      <c r="A133" s="96" t="s">
        <v>48</v>
      </c>
      <c r="B133" s="85" t="s">
        <v>59</v>
      </c>
      <c r="C133" s="83">
        <v>612</v>
      </c>
      <c r="D133" s="145">
        <v>11285.5</v>
      </c>
      <c r="E133" s="148">
        <f>647.53+6230.06+2836.98+1039.02+251.58+280.21</f>
        <v>11285.38</v>
      </c>
      <c r="F133" s="149">
        <f t="shared" si="6"/>
        <v>99.998936688671293</v>
      </c>
      <c r="G133" s="61"/>
    </row>
    <row r="134" spans="1:7" ht="15.75">
      <c r="A134" s="96" t="s">
        <v>27</v>
      </c>
      <c r="B134" s="85" t="s">
        <v>59</v>
      </c>
      <c r="C134" s="83">
        <v>620</v>
      </c>
      <c r="D134" s="145">
        <f>SUM(D135)</f>
        <v>18213.939999999999</v>
      </c>
      <c r="E134" s="148">
        <f>E135</f>
        <v>18212.89</v>
      </c>
      <c r="F134" s="149">
        <f t="shared" si="6"/>
        <v>99.994235184699193</v>
      </c>
      <c r="G134" s="61"/>
    </row>
    <row r="135" spans="1:7" ht="15.75">
      <c r="A135" s="96" t="s">
        <v>28</v>
      </c>
      <c r="B135" s="85" t="s">
        <v>59</v>
      </c>
      <c r="C135" s="83">
        <v>622</v>
      </c>
      <c r="D135" s="145">
        <v>18213.939999999999</v>
      </c>
      <c r="E135" s="148">
        <f>13250.29+1524+3438.6</f>
        <v>18212.89</v>
      </c>
      <c r="F135" s="149">
        <f t="shared" si="6"/>
        <v>99.994235184699193</v>
      </c>
      <c r="G135" s="61"/>
    </row>
    <row r="136" spans="1:7" ht="47.25">
      <c r="A136" s="95" t="s">
        <v>463</v>
      </c>
      <c r="B136" s="85" t="s">
        <v>60</v>
      </c>
      <c r="C136" s="87"/>
      <c r="D136" s="145">
        <f>SUM(D137)</f>
        <v>102.8</v>
      </c>
      <c r="E136" s="149">
        <v>102.8</v>
      </c>
      <c r="F136" s="149">
        <f t="shared" si="6"/>
        <v>100</v>
      </c>
      <c r="G136" s="61"/>
    </row>
    <row r="137" spans="1:7" ht="31.5">
      <c r="A137" s="86" t="s">
        <v>235</v>
      </c>
      <c r="B137" s="85" t="s">
        <v>60</v>
      </c>
      <c r="C137" s="87">
        <v>200</v>
      </c>
      <c r="D137" s="145">
        <f>SUM(D138)</f>
        <v>102.8</v>
      </c>
      <c r="E137" s="149">
        <v>102.8</v>
      </c>
      <c r="F137" s="149">
        <f t="shared" si="6"/>
        <v>100</v>
      </c>
      <c r="G137" s="61"/>
    </row>
    <row r="138" spans="1:7" ht="31.5">
      <c r="A138" s="86" t="s">
        <v>14</v>
      </c>
      <c r="B138" s="85" t="s">
        <v>60</v>
      </c>
      <c r="C138" s="87">
        <v>240</v>
      </c>
      <c r="D138" s="145">
        <v>102.8</v>
      </c>
      <c r="E138" s="149">
        <v>102.8</v>
      </c>
      <c r="F138" s="149">
        <f t="shared" ref="F138:F201" si="8">(E138/D138)*100</f>
        <v>100</v>
      </c>
      <c r="G138" s="61"/>
    </row>
    <row r="139" spans="1:7" ht="47.25">
      <c r="A139" s="95" t="s">
        <v>61</v>
      </c>
      <c r="B139" s="85" t="s">
        <v>62</v>
      </c>
      <c r="C139" s="83"/>
      <c r="D139" s="145">
        <f>SUM(D140,D148,D156)</f>
        <v>9558.93</v>
      </c>
      <c r="E139" s="148">
        <f>E140+E148+E156</f>
        <v>9533.32</v>
      </c>
      <c r="F139" s="149">
        <f t="shared" si="8"/>
        <v>99.732082984183364</v>
      </c>
      <c r="G139" s="61"/>
    </row>
    <row r="140" spans="1:7" ht="31.5">
      <c r="A140" s="95" t="s">
        <v>63</v>
      </c>
      <c r="B140" s="85" t="s">
        <v>64</v>
      </c>
      <c r="C140" s="83"/>
      <c r="D140" s="145">
        <f>SUM(D141,D143)</f>
        <v>1639.32</v>
      </c>
      <c r="E140" s="148">
        <f>E141+E143</f>
        <v>1627.9</v>
      </c>
      <c r="F140" s="149">
        <f t="shared" si="8"/>
        <v>99.303369689871417</v>
      </c>
      <c r="G140" s="61"/>
    </row>
    <row r="141" spans="1:7" ht="31.5">
      <c r="A141" s="86" t="s">
        <v>235</v>
      </c>
      <c r="B141" s="85" t="s">
        <v>64</v>
      </c>
      <c r="C141" s="87">
        <v>200</v>
      </c>
      <c r="D141" s="145">
        <f>SUM(D142)</f>
        <v>453</v>
      </c>
      <c r="E141" s="149">
        <f>E142</f>
        <v>442.23</v>
      </c>
      <c r="F141" s="149">
        <f t="shared" si="8"/>
        <v>97.622516556291401</v>
      </c>
      <c r="G141" s="61"/>
    </row>
    <row r="142" spans="1:7" ht="31.5">
      <c r="A142" s="86" t="s">
        <v>14</v>
      </c>
      <c r="B142" s="85" t="s">
        <v>64</v>
      </c>
      <c r="C142" s="87">
        <v>240</v>
      </c>
      <c r="D142" s="145">
        <v>453</v>
      </c>
      <c r="E142" s="149">
        <v>442.23</v>
      </c>
      <c r="F142" s="149">
        <f t="shared" si="8"/>
        <v>97.622516556291401</v>
      </c>
      <c r="G142" s="61"/>
    </row>
    <row r="143" spans="1:7" ht="31.5">
      <c r="A143" s="96" t="s">
        <v>26</v>
      </c>
      <c r="B143" s="85" t="s">
        <v>64</v>
      </c>
      <c r="C143" s="83">
        <v>600</v>
      </c>
      <c r="D143" s="145">
        <f>SUM(D144,D146)</f>
        <v>1186.32</v>
      </c>
      <c r="E143" s="148">
        <f>E144+E146</f>
        <v>1185.67</v>
      </c>
      <c r="F143" s="149">
        <f t="shared" si="8"/>
        <v>99.945208712657646</v>
      </c>
      <c r="G143" s="61"/>
    </row>
    <row r="144" spans="1:7" ht="15.75">
      <c r="A144" s="96" t="s">
        <v>47</v>
      </c>
      <c r="B144" s="85" t="s">
        <v>64</v>
      </c>
      <c r="C144" s="83">
        <v>610</v>
      </c>
      <c r="D144" s="145">
        <f>SUM(D145)</f>
        <v>517.91999999999996</v>
      </c>
      <c r="E144" s="148">
        <f>E145</f>
        <v>517.5</v>
      </c>
      <c r="F144" s="149">
        <f t="shared" si="8"/>
        <v>99.918906394810008</v>
      </c>
      <c r="G144" s="61"/>
    </row>
    <row r="145" spans="1:7" ht="15.75">
      <c r="A145" s="96" t="s">
        <v>48</v>
      </c>
      <c r="B145" s="85" t="s">
        <v>64</v>
      </c>
      <c r="C145" s="83">
        <v>612</v>
      </c>
      <c r="D145" s="145">
        <v>517.91999999999996</v>
      </c>
      <c r="E145" s="148">
        <f>193.2+248.4+55.2+20.7</f>
        <v>517.5</v>
      </c>
      <c r="F145" s="149">
        <f t="shared" si="8"/>
        <v>99.918906394810008</v>
      </c>
      <c r="G145" s="61"/>
    </row>
    <row r="146" spans="1:7" ht="15.75">
      <c r="A146" s="96" t="s">
        <v>27</v>
      </c>
      <c r="B146" s="85" t="s">
        <v>64</v>
      </c>
      <c r="C146" s="83">
        <v>620</v>
      </c>
      <c r="D146" s="145">
        <f>SUM(D147)</f>
        <v>668.4</v>
      </c>
      <c r="E146" s="148">
        <f>E147</f>
        <v>668.17</v>
      </c>
      <c r="F146" s="149">
        <f t="shared" si="8"/>
        <v>99.965589467384802</v>
      </c>
      <c r="G146" s="61"/>
    </row>
    <row r="147" spans="1:7" ht="15.75">
      <c r="A147" s="96" t="s">
        <v>28</v>
      </c>
      <c r="B147" s="85" t="s">
        <v>64</v>
      </c>
      <c r="C147" s="83">
        <v>622</v>
      </c>
      <c r="D147" s="145">
        <v>668.4</v>
      </c>
      <c r="E147" s="148">
        <f>472.03+117.16+78.98</f>
        <v>668.17</v>
      </c>
      <c r="F147" s="149">
        <f t="shared" si="8"/>
        <v>99.965589467384802</v>
      </c>
      <c r="G147" s="61"/>
    </row>
    <row r="148" spans="1:7" ht="31.5">
      <c r="A148" s="95" t="s">
        <v>65</v>
      </c>
      <c r="B148" s="85" t="s">
        <v>66</v>
      </c>
      <c r="C148" s="83"/>
      <c r="D148" s="145">
        <f>SUM(D149,D151)</f>
        <v>6680.24</v>
      </c>
      <c r="E148" s="148">
        <f>E149+E151</f>
        <v>6666.05</v>
      </c>
      <c r="F148" s="149">
        <f t="shared" si="8"/>
        <v>99.787582482066512</v>
      </c>
      <c r="G148" s="61"/>
    </row>
    <row r="149" spans="1:7" ht="31.5">
      <c r="A149" s="86" t="s">
        <v>235</v>
      </c>
      <c r="B149" s="85" t="s">
        <v>66</v>
      </c>
      <c r="C149" s="104">
        <v>200</v>
      </c>
      <c r="D149" s="145">
        <f>SUM(D150)</f>
        <v>3030.3</v>
      </c>
      <c r="E149" s="157">
        <f>E150</f>
        <v>3030.3</v>
      </c>
      <c r="F149" s="149">
        <f t="shared" si="8"/>
        <v>100</v>
      </c>
      <c r="G149" s="61"/>
    </row>
    <row r="150" spans="1:7" ht="31.5">
      <c r="A150" s="88" t="s">
        <v>14</v>
      </c>
      <c r="B150" s="85" t="s">
        <v>66</v>
      </c>
      <c r="C150" s="104">
        <v>240</v>
      </c>
      <c r="D150" s="153">
        <v>3030.3</v>
      </c>
      <c r="E150" s="157">
        <f>3006.3+24</f>
        <v>3030.3</v>
      </c>
      <c r="F150" s="149">
        <f t="shared" si="8"/>
        <v>100</v>
      </c>
      <c r="G150" s="61"/>
    </row>
    <row r="151" spans="1:7" ht="31.5">
      <c r="A151" s="96" t="s">
        <v>26</v>
      </c>
      <c r="B151" s="85" t="s">
        <v>66</v>
      </c>
      <c r="C151" s="83">
        <v>600</v>
      </c>
      <c r="D151" s="145">
        <f>SUM(D154,D152)</f>
        <v>3649.94</v>
      </c>
      <c r="E151" s="148">
        <f>E152+E154</f>
        <v>3635.75</v>
      </c>
      <c r="F151" s="149">
        <f t="shared" si="8"/>
        <v>99.611226485914841</v>
      </c>
      <c r="G151" s="61"/>
    </row>
    <row r="152" spans="1:7" ht="15.75">
      <c r="A152" s="96" t="s">
        <v>47</v>
      </c>
      <c r="B152" s="85" t="s">
        <v>66</v>
      </c>
      <c r="C152" s="83">
        <v>610</v>
      </c>
      <c r="D152" s="145">
        <f>SUM(D153)</f>
        <v>1840.48</v>
      </c>
      <c r="E152" s="148">
        <f>E153</f>
        <v>1840.4</v>
      </c>
      <c r="F152" s="149">
        <f t="shared" si="8"/>
        <v>99.99565330783274</v>
      </c>
      <c r="G152" s="61"/>
    </row>
    <row r="153" spans="1:7" ht="15.75">
      <c r="A153" s="96" t="s">
        <v>48</v>
      </c>
      <c r="B153" s="85" t="s">
        <v>66</v>
      </c>
      <c r="C153" s="83">
        <v>612</v>
      </c>
      <c r="D153" s="145">
        <v>1840.48</v>
      </c>
      <c r="E153" s="148">
        <f>18.5+480.52+1224.24+78.52+10.4+28.22</f>
        <v>1840.4</v>
      </c>
      <c r="F153" s="149">
        <f t="shared" si="8"/>
        <v>99.99565330783274</v>
      </c>
      <c r="G153" s="61"/>
    </row>
    <row r="154" spans="1:7" ht="15.75">
      <c r="A154" s="96" t="s">
        <v>27</v>
      </c>
      <c r="B154" s="85" t="s">
        <v>66</v>
      </c>
      <c r="C154" s="83">
        <v>620</v>
      </c>
      <c r="D154" s="145">
        <f>SUM(D155)</f>
        <v>1809.46</v>
      </c>
      <c r="E154" s="148">
        <f>E155</f>
        <v>1795.35</v>
      </c>
      <c r="F154" s="149">
        <f t="shared" si="8"/>
        <v>99.220209344224244</v>
      </c>
      <c r="G154" s="61"/>
    </row>
    <row r="155" spans="1:7" ht="15.75">
      <c r="A155" s="96" t="s">
        <v>28</v>
      </c>
      <c r="B155" s="85" t="s">
        <v>66</v>
      </c>
      <c r="C155" s="83">
        <v>622</v>
      </c>
      <c r="D155" s="145">
        <v>1809.46</v>
      </c>
      <c r="E155" s="148">
        <f>896.34+440.72+210.1+248.19</f>
        <v>1795.35</v>
      </c>
      <c r="F155" s="149">
        <f t="shared" si="8"/>
        <v>99.220209344224244</v>
      </c>
      <c r="G155" s="61"/>
    </row>
    <row r="156" spans="1:7" ht="15.75">
      <c r="A156" s="95" t="s">
        <v>256</v>
      </c>
      <c r="B156" s="85" t="s">
        <v>67</v>
      </c>
      <c r="C156" s="83"/>
      <c r="D156" s="145">
        <f>SUM(D157,D159,)</f>
        <v>1239.3699999999999</v>
      </c>
      <c r="E156" s="148">
        <f>E157+E159</f>
        <v>1239.3699999999999</v>
      </c>
      <c r="F156" s="149">
        <f t="shared" si="8"/>
        <v>100</v>
      </c>
      <c r="G156" s="61"/>
    </row>
    <row r="157" spans="1:7" ht="31.5">
      <c r="A157" s="86" t="s">
        <v>235</v>
      </c>
      <c r="B157" s="85" t="s">
        <v>67</v>
      </c>
      <c r="C157" s="105" t="s">
        <v>34</v>
      </c>
      <c r="D157" s="145">
        <f>SUM(D158)</f>
        <v>87.6</v>
      </c>
      <c r="E157" s="158">
        <f>E158</f>
        <v>87.6</v>
      </c>
      <c r="F157" s="149">
        <f t="shared" si="8"/>
        <v>100</v>
      </c>
      <c r="G157" s="61"/>
    </row>
    <row r="158" spans="1:7" ht="31.5">
      <c r="A158" s="88" t="s">
        <v>14</v>
      </c>
      <c r="B158" s="85" t="s">
        <v>67</v>
      </c>
      <c r="C158" s="87">
        <v>240</v>
      </c>
      <c r="D158" s="153">
        <v>87.6</v>
      </c>
      <c r="E158" s="149">
        <v>87.6</v>
      </c>
      <c r="F158" s="149">
        <f t="shared" si="8"/>
        <v>100</v>
      </c>
      <c r="G158" s="62"/>
    </row>
    <row r="159" spans="1:7" ht="31.5">
      <c r="A159" s="96" t="s">
        <v>26</v>
      </c>
      <c r="B159" s="85" t="s">
        <v>67</v>
      </c>
      <c r="C159" s="93">
        <v>600</v>
      </c>
      <c r="D159" s="145">
        <f>SUM(D160,D162,)</f>
        <v>1151.77</v>
      </c>
      <c r="E159" s="151">
        <f>E160+E162</f>
        <v>1151.77</v>
      </c>
      <c r="F159" s="149">
        <f t="shared" si="8"/>
        <v>100</v>
      </c>
      <c r="G159" s="61"/>
    </row>
    <row r="160" spans="1:7" ht="15.75">
      <c r="A160" s="96" t="s">
        <v>47</v>
      </c>
      <c r="B160" s="85" t="s">
        <v>67</v>
      </c>
      <c r="C160" s="83">
        <v>610</v>
      </c>
      <c r="D160" s="145">
        <f t="shared" ref="D160" si="9">SUM(D161)</f>
        <v>711.6</v>
      </c>
      <c r="E160" s="148">
        <f>E161</f>
        <v>711.6</v>
      </c>
      <c r="F160" s="149">
        <f t="shared" si="8"/>
        <v>100</v>
      </c>
      <c r="G160" s="61"/>
    </row>
    <row r="161" spans="1:7" ht="15.75">
      <c r="A161" s="96" t="s">
        <v>48</v>
      </c>
      <c r="B161" s="85" t="s">
        <v>67</v>
      </c>
      <c r="C161" s="83">
        <v>612</v>
      </c>
      <c r="D161" s="145">
        <v>711.6</v>
      </c>
      <c r="E161" s="148">
        <f>297+414.6</f>
        <v>711.6</v>
      </c>
      <c r="F161" s="149">
        <f t="shared" si="8"/>
        <v>100</v>
      </c>
      <c r="G161" s="61"/>
    </row>
    <row r="162" spans="1:7" ht="15.75">
      <c r="A162" s="96" t="s">
        <v>27</v>
      </c>
      <c r="B162" s="85" t="s">
        <v>67</v>
      </c>
      <c r="C162" s="83">
        <v>620</v>
      </c>
      <c r="D162" s="145">
        <f>SUM(D163)</f>
        <v>440.17</v>
      </c>
      <c r="E162" s="148">
        <f>E163</f>
        <v>440.17</v>
      </c>
      <c r="F162" s="149">
        <f t="shared" si="8"/>
        <v>100</v>
      </c>
      <c r="G162" s="61"/>
    </row>
    <row r="163" spans="1:7" ht="15.75">
      <c r="A163" s="96" t="s">
        <v>28</v>
      </c>
      <c r="B163" s="85" t="s">
        <v>67</v>
      </c>
      <c r="C163" s="83">
        <v>622</v>
      </c>
      <c r="D163" s="153">
        <v>440.17</v>
      </c>
      <c r="E163" s="148">
        <f>358.17+82</f>
        <v>440.17</v>
      </c>
      <c r="F163" s="149">
        <f t="shared" si="8"/>
        <v>100</v>
      </c>
      <c r="G163" s="61"/>
    </row>
    <row r="164" spans="1:7" ht="47.25">
      <c r="A164" s="95" t="s">
        <v>407</v>
      </c>
      <c r="B164" s="85" t="s">
        <v>68</v>
      </c>
      <c r="C164" s="87"/>
      <c r="D164" s="145">
        <f>SUM(D165,D168)</f>
        <v>189.5</v>
      </c>
      <c r="E164" s="149">
        <f>E165+E168</f>
        <v>178.07999999999998</v>
      </c>
      <c r="F164" s="149">
        <f t="shared" si="8"/>
        <v>93.973614775725594</v>
      </c>
      <c r="G164" s="61"/>
    </row>
    <row r="165" spans="1:7" ht="47.25">
      <c r="A165" s="95" t="s">
        <v>69</v>
      </c>
      <c r="B165" s="85" t="s">
        <v>70</v>
      </c>
      <c r="C165" s="87"/>
      <c r="D165" s="145">
        <f>SUM(D166)</f>
        <v>141.30000000000001</v>
      </c>
      <c r="E165" s="149">
        <f>E166</f>
        <v>141.28</v>
      </c>
      <c r="F165" s="149">
        <f t="shared" si="8"/>
        <v>99.985845718329784</v>
      </c>
      <c r="G165" s="61"/>
    </row>
    <row r="166" spans="1:7" ht="31.5">
      <c r="A166" s="86" t="s">
        <v>235</v>
      </c>
      <c r="B166" s="85" t="s">
        <v>70</v>
      </c>
      <c r="C166" s="105" t="s">
        <v>34</v>
      </c>
      <c r="D166" s="145">
        <f>SUM(D167)</f>
        <v>141.30000000000001</v>
      </c>
      <c r="E166" s="158">
        <f>E167</f>
        <v>141.28</v>
      </c>
      <c r="F166" s="149">
        <f t="shared" si="8"/>
        <v>99.985845718329784</v>
      </c>
      <c r="G166" s="61"/>
    </row>
    <row r="167" spans="1:7" ht="31.5">
      <c r="A167" s="88" t="s">
        <v>14</v>
      </c>
      <c r="B167" s="85" t="s">
        <v>70</v>
      </c>
      <c r="C167" s="87">
        <v>240</v>
      </c>
      <c r="D167" s="153">
        <v>141.30000000000001</v>
      </c>
      <c r="E167" s="149">
        <v>141.28</v>
      </c>
      <c r="F167" s="149">
        <f t="shared" si="8"/>
        <v>99.985845718329784</v>
      </c>
      <c r="G167" s="62"/>
    </row>
    <row r="168" spans="1:7" ht="31.5">
      <c r="A168" s="95" t="s">
        <v>647</v>
      </c>
      <c r="B168" s="85" t="s">
        <v>656</v>
      </c>
      <c r="C168" s="87"/>
      <c r="D168" s="145">
        <f>SUM(D169)</f>
        <v>48.2</v>
      </c>
      <c r="E168" s="149">
        <v>36.799999999999997</v>
      </c>
      <c r="F168" s="149">
        <f t="shared" si="8"/>
        <v>76.348547717842308</v>
      </c>
      <c r="G168" s="62"/>
    </row>
    <row r="169" spans="1:7" ht="31.5">
      <c r="A169" s="86" t="s">
        <v>235</v>
      </c>
      <c r="B169" s="85" t="s">
        <v>656</v>
      </c>
      <c r="C169" s="87">
        <v>200</v>
      </c>
      <c r="D169" s="145">
        <f>SUM(D170)</f>
        <v>48.2</v>
      </c>
      <c r="E169" s="149">
        <v>36.799999999999997</v>
      </c>
      <c r="F169" s="149">
        <f t="shared" si="8"/>
        <v>76.348547717842308</v>
      </c>
      <c r="G169" s="62"/>
    </row>
    <row r="170" spans="1:7" ht="31.5">
      <c r="A170" s="88" t="s">
        <v>14</v>
      </c>
      <c r="B170" s="85" t="s">
        <v>656</v>
      </c>
      <c r="C170" s="87">
        <v>240</v>
      </c>
      <c r="D170" s="145">
        <v>48.2</v>
      </c>
      <c r="E170" s="149">
        <v>36.799999999999997</v>
      </c>
      <c r="F170" s="149">
        <f t="shared" si="8"/>
        <v>76.348547717842308</v>
      </c>
      <c r="G170" s="62"/>
    </row>
    <row r="171" spans="1:7" ht="31.5">
      <c r="A171" s="95" t="s">
        <v>381</v>
      </c>
      <c r="B171" s="85" t="s">
        <v>71</v>
      </c>
      <c r="C171" s="83"/>
      <c r="D171" s="145">
        <f>SUM(D172)</f>
        <v>68</v>
      </c>
      <c r="E171" s="148">
        <v>68</v>
      </c>
      <c r="F171" s="149">
        <f t="shared" si="8"/>
        <v>100</v>
      </c>
      <c r="G171" s="61"/>
    </row>
    <row r="172" spans="1:7" ht="31.5">
      <c r="A172" s="95" t="s">
        <v>408</v>
      </c>
      <c r="B172" s="85" t="s">
        <v>410</v>
      </c>
      <c r="C172" s="83"/>
      <c r="D172" s="145">
        <f>SUM(D173)</f>
        <v>68</v>
      </c>
      <c r="E172" s="148">
        <v>68</v>
      </c>
      <c r="F172" s="149">
        <f t="shared" si="8"/>
        <v>100</v>
      </c>
      <c r="G172" s="61"/>
    </row>
    <row r="173" spans="1:7" ht="31.5">
      <c r="A173" s="96" t="s">
        <v>26</v>
      </c>
      <c r="B173" s="85" t="s">
        <v>410</v>
      </c>
      <c r="C173" s="93">
        <v>600</v>
      </c>
      <c r="D173" s="145">
        <f>SUM(D174)</f>
        <v>68</v>
      </c>
      <c r="E173" s="148">
        <v>68</v>
      </c>
      <c r="F173" s="149">
        <f t="shared" si="8"/>
        <v>100</v>
      </c>
      <c r="G173" s="61"/>
    </row>
    <row r="174" spans="1:7" ht="15.75">
      <c r="A174" s="96" t="s">
        <v>47</v>
      </c>
      <c r="B174" s="85" t="s">
        <v>410</v>
      </c>
      <c r="C174" s="83">
        <v>610</v>
      </c>
      <c r="D174" s="145">
        <f>SUM(D175)</f>
        <v>68</v>
      </c>
      <c r="E174" s="148">
        <v>68</v>
      </c>
      <c r="F174" s="149">
        <f t="shared" si="8"/>
        <v>100</v>
      </c>
      <c r="G174" s="61"/>
    </row>
    <row r="175" spans="1:7" ht="15.75">
      <c r="A175" s="96" t="s">
        <v>48</v>
      </c>
      <c r="B175" s="85" t="s">
        <v>410</v>
      </c>
      <c r="C175" s="83">
        <v>612</v>
      </c>
      <c r="D175" s="145">
        <v>68</v>
      </c>
      <c r="E175" s="148">
        <v>68</v>
      </c>
      <c r="F175" s="149">
        <f t="shared" si="8"/>
        <v>100</v>
      </c>
      <c r="G175" s="61"/>
    </row>
    <row r="176" spans="1:7" ht="63">
      <c r="A176" s="84" t="s">
        <v>654</v>
      </c>
      <c r="B176" s="85" t="s">
        <v>72</v>
      </c>
      <c r="C176" s="83"/>
      <c r="D176" s="145">
        <f>SUM(D177)</f>
        <v>359.7</v>
      </c>
      <c r="E176" s="148">
        <f>E177</f>
        <v>359.19</v>
      </c>
      <c r="F176" s="149">
        <f t="shared" si="8"/>
        <v>99.858215179316105</v>
      </c>
      <c r="G176" s="61"/>
    </row>
    <row r="177" spans="1:7" ht="15.75">
      <c r="A177" s="84" t="s">
        <v>73</v>
      </c>
      <c r="B177" s="85" t="s">
        <v>74</v>
      </c>
      <c r="C177" s="87"/>
      <c r="D177" s="145">
        <f>SUM(D178,D180)</f>
        <v>359.7</v>
      </c>
      <c r="E177" s="149">
        <f>E178+E180</f>
        <v>359.19</v>
      </c>
      <c r="F177" s="149">
        <f t="shared" si="8"/>
        <v>99.858215179316105</v>
      </c>
      <c r="G177" s="61"/>
    </row>
    <row r="178" spans="1:7" ht="31.5">
      <c r="A178" s="86" t="s">
        <v>235</v>
      </c>
      <c r="B178" s="85" t="s">
        <v>74</v>
      </c>
      <c r="C178" s="105" t="s">
        <v>34</v>
      </c>
      <c r="D178" s="145">
        <f>SUM(D179)</f>
        <v>124.2</v>
      </c>
      <c r="E178" s="158">
        <f>E179</f>
        <v>124.13</v>
      </c>
      <c r="F178" s="149">
        <f t="shared" si="8"/>
        <v>99.943639291465374</v>
      </c>
      <c r="G178" s="61"/>
    </row>
    <row r="179" spans="1:7" ht="31.5">
      <c r="A179" s="88" t="s">
        <v>14</v>
      </c>
      <c r="B179" s="85" t="s">
        <v>74</v>
      </c>
      <c r="C179" s="87">
        <v>240</v>
      </c>
      <c r="D179" s="153">
        <v>124.2</v>
      </c>
      <c r="E179" s="149">
        <v>124.13</v>
      </c>
      <c r="F179" s="149">
        <f t="shared" si="8"/>
        <v>99.943639291465374</v>
      </c>
      <c r="G179" s="62"/>
    </row>
    <row r="180" spans="1:7" ht="31.5">
      <c r="A180" s="96" t="s">
        <v>26</v>
      </c>
      <c r="B180" s="85" t="s">
        <v>74</v>
      </c>
      <c r="C180" s="93">
        <v>600</v>
      </c>
      <c r="D180" s="145">
        <f>SUM(D181,D183)</f>
        <v>235.5</v>
      </c>
      <c r="E180" s="151">
        <f>E181+E183</f>
        <v>235.06</v>
      </c>
      <c r="F180" s="149">
        <f t="shared" si="8"/>
        <v>99.813163481953296</v>
      </c>
      <c r="G180" s="61"/>
    </row>
    <row r="181" spans="1:7" ht="15.75">
      <c r="A181" s="96" t="s">
        <v>47</v>
      </c>
      <c r="B181" s="85" t="s">
        <v>74</v>
      </c>
      <c r="C181" s="83">
        <v>610</v>
      </c>
      <c r="D181" s="145">
        <f>SUM(D182)</f>
        <v>162</v>
      </c>
      <c r="E181" s="148">
        <f>E182</f>
        <v>161.56</v>
      </c>
      <c r="F181" s="149">
        <f t="shared" si="8"/>
        <v>99.728395061728392</v>
      </c>
      <c r="G181" s="61"/>
    </row>
    <row r="182" spans="1:7" ht="15.75">
      <c r="A182" s="96" t="s">
        <v>48</v>
      </c>
      <c r="B182" s="85" t="s">
        <v>74</v>
      </c>
      <c r="C182" s="83">
        <v>612</v>
      </c>
      <c r="D182" s="145">
        <v>162</v>
      </c>
      <c r="E182" s="148">
        <v>161.56</v>
      </c>
      <c r="F182" s="149">
        <f t="shared" si="8"/>
        <v>99.728395061728392</v>
      </c>
      <c r="G182" s="61"/>
    </row>
    <row r="183" spans="1:7" ht="15.75">
      <c r="A183" s="96" t="s">
        <v>27</v>
      </c>
      <c r="B183" s="85" t="s">
        <v>74</v>
      </c>
      <c r="C183" s="83">
        <v>620</v>
      </c>
      <c r="D183" s="145">
        <f>SUM(D184)</f>
        <v>73.5</v>
      </c>
      <c r="E183" s="148">
        <f>E184</f>
        <v>73.5</v>
      </c>
      <c r="F183" s="149">
        <f t="shared" si="8"/>
        <v>100</v>
      </c>
      <c r="G183" s="66"/>
    </row>
    <row r="184" spans="1:7" ht="15.75">
      <c r="A184" s="96" t="s">
        <v>28</v>
      </c>
      <c r="B184" s="85" t="s">
        <v>74</v>
      </c>
      <c r="C184" s="83">
        <v>622</v>
      </c>
      <c r="D184" s="145">
        <v>73.5</v>
      </c>
      <c r="E184" s="148">
        <v>73.5</v>
      </c>
      <c r="F184" s="149">
        <f t="shared" si="8"/>
        <v>100</v>
      </c>
      <c r="G184" s="66"/>
    </row>
    <row r="185" spans="1:7" ht="47.25">
      <c r="A185" s="84" t="s">
        <v>257</v>
      </c>
      <c r="B185" s="89" t="s">
        <v>75</v>
      </c>
      <c r="C185" s="87"/>
      <c r="D185" s="145">
        <f>SUM(D186,D190,D194,D201,D205)</f>
        <v>22796.27</v>
      </c>
      <c r="E185" s="149">
        <f>E186+E190+E194+E201+E205</f>
        <v>22796.27</v>
      </c>
      <c r="F185" s="149">
        <f t="shared" si="8"/>
        <v>100</v>
      </c>
      <c r="G185" s="61"/>
    </row>
    <row r="186" spans="1:7" ht="47.25">
      <c r="A186" s="88" t="s">
        <v>80</v>
      </c>
      <c r="B186" s="89" t="s">
        <v>76</v>
      </c>
      <c r="C186" s="87"/>
      <c r="D186" s="159">
        <f>SUM(D187)</f>
        <v>93</v>
      </c>
      <c r="E186" s="149">
        <v>93</v>
      </c>
      <c r="F186" s="149">
        <f t="shared" si="8"/>
        <v>100</v>
      </c>
      <c r="G186" s="63"/>
    </row>
    <row r="187" spans="1:7" ht="47.25">
      <c r="A187" s="88" t="s">
        <v>81</v>
      </c>
      <c r="B187" s="89" t="s">
        <v>78</v>
      </c>
      <c r="C187" s="87"/>
      <c r="D187" s="159">
        <f>SUM(D188)</f>
        <v>93</v>
      </c>
      <c r="E187" s="149">
        <v>93</v>
      </c>
      <c r="F187" s="149">
        <f t="shared" si="8"/>
        <v>100</v>
      </c>
      <c r="G187" s="63"/>
    </row>
    <row r="188" spans="1:7" ht="31.5">
      <c r="A188" s="86" t="s">
        <v>235</v>
      </c>
      <c r="B188" s="89" t="s">
        <v>78</v>
      </c>
      <c r="C188" s="87">
        <v>200</v>
      </c>
      <c r="D188" s="145">
        <f>SUM(D189)</f>
        <v>93</v>
      </c>
      <c r="E188" s="149">
        <v>93</v>
      </c>
      <c r="F188" s="149">
        <f t="shared" si="8"/>
        <v>100</v>
      </c>
      <c r="G188" s="61"/>
    </row>
    <row r="189" spans="1:7" ht="31.5">
      <c r="A189" s="86" t="s">
        <v>14</v>
      </c>
      <c r="B189" s="89" t="s">
        <v>78</v>
      </c>
      <c r="C189" s="87">
        <v>240</v>
      </c>
      <c r="D189" s="145">
        <v>93</v>
      </c>
      <c r="E189" s="149">
        <v>93</v>
      </c>
      <c r="F189" s="149">
        <f t="shared" si="8"/>
        <v>100</v>
      </c>
      <c r="G189" s="61"/>
    </row>
    <row r="190" spans="1:7" ht="31.5">
      <c r="A190" s="88" t="s">
        <v>82</v>
      </c>
      <c r="B190" s="89" t="s">
        <v>258</v>
      </c>
      <c r="C190" s="87"/>
      <c r="D190" s="145">
        <f>SUM(D191)</f>
        <v>60</v>
      </c>
      <c r="E190" s="149">
        <v>60</v>
      </c>
      <c r="F190" s="149">
        <f t="shared" si="8"/>
        <v>100</v>
      </c>
      <c r="G190" s="61"/>
    </row>
    <row r="191" spans="1:7" ht="47.25">
      <c r="A191" s="88" t="s">
        <v>81</v>
      </c>
      <c r="B191" s="89" t="s">
        <v>259</v>
      </c>
      <c r="C191" s="87"/>
      <c r="D191" s="145">
        <f>SUM(D192)</f>
        <v>60</v>
      </c>
      <c r="E191" s="149">
        <v>60</v>
      </c>
      <c r="F191" s="149">
        <f t="shared" si="8"/>
        <v>100</v>
      </c>
      <c r="G191" s="61"/>
    </row>
    <row r="192" spans="1:7" ht="31.5">
      <c r="A192" s="86" t="s">
        <v>235</v>
      </c>
      <c r="B192" s="89" t="s">
        <v>259</v>
      </c>
      <c r="C192" s="87">
        <v>200</v>
      </c>
      <c r="D192" s="145">
        <f>SUM(D193)</f>
        <v>60</v>
      </c>
      <c r="E192" s="149">
        <v>60</v>
      </c>
      <c r="F192" s="149">
        <f t="shared" si="8"/>
        <v>100</v>
      </c>
      <c r="G192" s="61"/>
    </row>
    <row r="193" spans="1:11" ht="31.5">
      <c r="A193" s="86" t="s">
        <v>14</v>
      </c>
      <c r="B193" s="89" t="s">
        <v>259</v>
      </c>
      <c r="C193" s="87">
        <v>240</v>
      </c>
      <c r="D193" s="145">
        <v>60</v>
      </c>
      <c r="E193" s="149">
        <v>60</v>
      </c>
      <c r="F193" s="149">
        <f t="shared" si="8"/>
        <v>100</v>
      </c>
      <c r="G193" s="61"/>
    </row>
    <row r="194" spans="1:11" ht="31.5">
      <c r="A194" s="88" t="s">
        <v>83</v>
      </c>
      <c r="B194" s="89" t="s">
        <v>260</v>
      </c>
      <c r="C194" s="87"/>
      <c r="D194" s="145">
        <f>SUM(D195)</f>
        <v>497.79999999999995</v>
      </c>
      <c r="E194" s="149">
        <f>E195</f>
        <v>497.79999999999995</v>
      </c>
      <c r="F194" s="149">
        <f t="shared" si="8"/>
        <v>100</v>
      </c>
      <c r="G194" s="61"/>
    </row>
    <row r="195" spans="1:11" ht="47.25">
      <c r="A195" s="88" t="s">
        <v>81</v>
      </c>
      <c r="B195" s="89" t="s">
        <v>261</v>
      </c>
      <c r="C195" s="87"/>
      <c r="D195" s="145">
        <f>SUM(D196,D198)</f>
        <v>497.79999999999995</v>
      </c>
      <c r="E195" s="149">
        <f>E196+E198</f>
        <v>497.79999999999995</v>
      </c>
      <c r="F195" s="149">
        <f t="shared" si="8"/>
        <v>100</v>
      </c>
      <c r="G195" s="61"/>
    </row>
    <row r="196" spans="1:11" ht="31.5">
      <c r="A196" s="86" t="s">
        <v>235</v>
      </c>
      <c r="B196" s="89" t="s">
        <v>261</v>
      </c>
      <c r="C196" s="87">
        <v>200</v>
      </c>
      <c r="D196" s="145">
        <f>SUM(D197)</f>
        <v>14.4</v>
      </c>
      <c r="E196" s="149">
        <f>E197</f>
        <v>14.4</v>
      </c>
      <c r="F196" s="149">
        <f t="shared" si="8"/>
        <v>100</v>
      </c>
      <c r="G196" s="61"/>
    </row>
    <row r="197" spans="1:11" ht="31.5">
      <c r="A197" s="86" t="s">
        <v>14</v>
      </c>
      <c r="B197" s="89" t="s">
        <v>261</v>
      </c>
      <c r="C197" s="87">
        <v>240</v>
      </c>
      <c r="D197" s="145">
        <v>14.4</v>
      </c>
      <c r="E197" s="149">
        <v>14.4</v>
      </c>
      <c r="F197" s="149">
        <f t="shared" si="8"/>
        <v>100</v>
      </c>
      <c r="G197" s="61"/>
    </row>
    <row r="198" spans="1:11" ht="31.5">
      <c r="A198" s="96" t="s">
        <v>26</v>
      </c>
      <c r="B198" s="89" t="s">
        <v>261</v>
      </c>
      <c r="C198" s="93">
        <v>600</v>
      </c>
      <c r="D198" s="145">
        <f>SUM(D199)</f>
        <v>483.4</v>
      </c>
      <c r="E198" s="151">
        <v>483.4</v>
      </c>
      <c r="F198" s="149">
        <f t="shared" si="8"/>
        <v>100</v>
      </c>
      <c r="G198" s="66"/>
    </row>
    <row r="199" spans="1:11" ht="15.75">
      <c r="A199" s="96" t="s">
        <v>47</v>
      </c>
      <c r="B199" s="89" t="s">
        <v>261</v>
      </c>
      <c r="C199" s="83">
        <v>610</v>
      </c>
      <c r="D199" s="145">
        <f>SUM(D200)</f>
        <v>483.4</v>
      </c>
      <c r="E199" s="148">
        <v>483.4</v>
      </c>
      <c r="F199" s="149">
        <f t="shared" si="8"/>
        <v>100</v>
      </c>
      <c r="G199" s="66"/>
    </row>
    <row r="200" spans="1:11" ht="15.75">
      <c r="A200" s="96" t="s">
        <v>48</v>
      </c>
      <c r="B200" s="89" t="s">
        <v>261</v>
      </c>
      <c r="C200" s="83">
        <v>612</v>
      </c>
      <c r="D200" s="145">
        <v>483.4</v>
      </c>
      <c r="E200" s="148">
        <v>483.4</v>
      </c>
      <c r="F200" s="149">
        <f t="shared" si="8"/>
        <v>100</v>
      </c>
      <c r="G200" s="66"/>
    </row>
    <row r="201" spans="1:11" ht="31.5">
      <c r="A201" s="88" t="s">
        <v>84</v>
      </c>
      <c r="B201" s="89" t="s">
        <v>263</v>
      </c>
      <c r="C201" s="87"/>
      <c r="D201" s="145">
        <f>SUM(D202)</f>
        <v>45</v>
      </c>
      <c r="E201" s="149">
        <v>45</v>
      </c>
      <c r="F201" s="149">
        <f t="shared" si="8"/>
        <v>100</v>
      </c>
      <c r="G201" s="63"/>
    </row>
    <row r="202" spans="1:11" ht="47.25">
      <c r="A202" s="88" t="s">
        <v>81</v>
      </c>
      <c r="B202" s="89" t="s">
        <v>380</v>
      </c>
      <c r="C202" s="87"/>
      <c r="D202" s="145">
        <f>SUM(D203)</f>
        <v>45</v>
      </c>
      <c r="E202" s="149">
        <v>45</v>
      </c>
      <c r="F202" s="149">
        <f t="shared" ref="F202:F265" si="10">(E202/D202)*100</f>
        <v>100</v>
      </c>
      <c r="G202" s="63"/>
    </row>
    <row r="203" spans="1:11" ht="31.5">
      <c r="A203" s="86" t="s">
        <v>235</v>
      </c>
      <c r="B203" s="89" t="s">
        <v>380</v>
      </c>
      <c r="C203" s="87">
        <v>200</v>
      </c>
      <c r="D203" s="145">
        <f>SUM(D204)</f>
        <v>45</v>
      </c>
      <c r="E203" s="149">
        <v>45</v>
      </c>
      <c r="F203" s="149">
        <f t="shared" si="10"/>
        <v>100</v>
      </c>
      <c r="G203" s="63"/>
    </row>
    <row r="204" spans="1:11" ht="31.5">
      <c r="A204" s="86" t="s">
        <v>14</v>
      </c>
      <c r="B204" s="89" t="s">
        <v>380</v>
      </c>
      <c r="C204" s="87">
        <v>240</v>
      </c>
      <c r="D204" s="145">
        <v>45</v>
      </c>
      <c r="E204" s="149">
        <v>45</v>
      </c>
      <c r="F204" s="149">
        <f t="shared" si="10"/>
        <v>100</v>
      </c>
      <c r="G204" s="63"/>
    </row>
    <row r="205" spans="1:11" ht="47.25">
      <c r="A205" s="88" t="s">
        <v>464</v>
      </c>
      <c r="B205" s="89" t="s">
        <v>262</v>
      </c>
      <c r="C205" s="87"/>
      <c r="D205" s="145">
        <f t="shared" ref="D205" si="11">SUM(D206)</f>
        <v>22100.47</v>
      </c>
      <c r="E205" s="149">
        <f>E206</f>
        <v>22100.47</v>
      </c>
      <c r="F205" s="149">
        <f t="shared" si="10"/>
        <v>100</v>
      </c>
      <c r="G205" s="61"/>
      <c r="K205" s="18"/>
    </row>
    <row r="206" spans="1:11" ht="31.5">
      <c r="A206" s="106" t="s">
        <v>370</v>
      </c>
      <c r="B206" s="89" t="s">
        <v>371</v>
      </c>
      <c r="C206" s="87"/>
      <c r="D206" s="145">
        <f>SUM(D208,D210,)</f>
        <v>22100.47</v>
      </c>
      <c r="E206" s="149">
        <f>E207+E209</f>
        <v>22100.47</v>
      </c>
      <c r="F206" s="149">
        <f t="shared" si="10"/>
        <v>100</v>
      </c>
      <c r="G206" s="61"/>
      <c r="K206" s="44"/>
    </row>
    <row r="207" spans="1:11" ht="47.25">
      <c r="A207" s="86" t="s">
        <v>41</v>
      </c>
      <c r="B207" s="89" t="s">
        <v>371</v>
      </c>
      <c r="C207" s="87">
        <v>100</v>
      </c>
      <c r="D207" s="145">
        <f>SUM(D208)</f>
        <v>18338.18</v>
      </c>
      <c r="E207" s="149">
        <f>E208</f>
        <v>18338.18</v>
      </c>
      <c r="F207" s="149">
        <f t="shared" si="10"/>
        <v>100</v>
      </c>
      <c r="G207" s="61"/>
      <c r="K207" s="44"/>
    </row>
    <row r="208" spans="1:11" ht="15.75">
      <c r="A208" s="86" t="s">
        <v>42</v>
      </c>
      <c r="B208" s="89" t="s">
        <v>371</v>
      </c>
      <c r="C208" s="87">
        <v>110</v>
      </c>
      <c r="D208" s="145">
        <v>18338.18</v>
      </c>
      <c r="E208" s="149">
        <f>4213.67+15.51+14109</f>
        <v>18338.18</v>
      </c>
      <c r="F208" s="149">
        <f t="shared" si="10"/>
        <v>100</v>
      </c>
      <c r="G208" s="66"/>
      <c r="K208" s="44"/>
    </row>
    <row r="209" spans="1:11" ht="31.5">
      <c r="A209" s="86" t="s">
        <v>235</v>
      </c>
      <c r="B209" s="89" t="s">
        <v>371</v>
      </c>
      <c r="C209" s="87">
        <v>200</v>
      </c>
      <c r="D209" s="145">
        <f>SUM(D210)</f>
        <v>3762.29</v>
      </c>
      <c r="E209" s="149">
        <f>E210</f>
        <v>3762.29</v>
      </c>
      <c r="F209" s="149">
        <f t="shared" si="10"/>
        <v>100</v>
      </c>
      <c r="G209" s="66"/>
      <c r="K209" s="44"/>
    </row>
    <row r="210" spans="1:11" ht="31.5">
      <c r="A210" s="86" t="s">
        <v>14</v>
      </c>
      <c r="B210" s="89" t="s">
        <v>371</v>
      </c>
      <c r="C210" s="87">
        <v>240</v>
      </c>
      <c r="D210" s="145">
        <v>3762.29</v>
      </c>
      <c r="E210" s="149">
        <v>3762.29</v>
      </c>
      <c r="F210" s="149">
        <f t="shared" si="10"/>
        <v>100</v>
      </c>
      <c r="G210" s="66"/>
      <c r="K210" s="44"/>
    </row>
    <row r="211" spans="1:11" ht="31.5">
      <c r="A211" s="84" t="s">
        <v>264</v>
      </c>
      <c r="B211" s="89" t="s">
        <v>79</v>
      </c>
      <c r="C211" s="87"/>
      <c r="D211" s="145">
        <f>SUM(D212,)</f>
        <v>1237.42</v>
      </c>
      <c r="E211" s="149">
        <f>E212</f>
        <v>1237.4099999999999</v>
      </c>
      <c r="F211" s="149">
        <f t="shared" si="10"/>
        <v>99.999191866948962</v>
      </c>
      <c r="G211" s="61"/>
      <c r="K211" s="44"/>
    </row>
    <row r="212" spans="1:11" ht="31.5">
      <c r="A212" s="84" t="s">
        <v>396</v>
      </c>
      <c r="B212" s="89" t="s">
        <v>399</v>
      </c>
      <c r="C212" s="87"/>
      <c r="D212" s="145">
        <f>SUM(D213,D216,D219)</f>
        <v>1237.42</v>
      </c>
      <c r="E212" s="149">
        <f>E213+E216+E219</f>
        <v>1237.4099999999999</v>
      </c>
      <c r="F212" s="149">
        <f t="shared" si="10"/>
        <v>99.999191866948962</v>
      </c>
      <c r="G212" s="61"/>
      <c r="K212" s="44"/>
    </row>
    <row r="213" spans="1:11" ht="15.75">
      <c r="A213" s="84" t="s">
        <v>397</v>
      </c>
      <c r="B213" s="89" t="s">
        <v>400</v>
      </c>
      <c r="C213" s="87"/>
      <c r="D213" s="145">
        <f>SUM(D214)</f>
        <v>225.72</v>
      </c>
      <c r="E213" s="149">
        <f>E214</f>
        <v>225.72</v>
      </c>
      <c r="F213" s="149">
        <f t="shared" si="10"/>
        <v>100</v>
      </c>
      <c r="G213" s="61"/>
      <c r="K213" s="44"/>
    </row>
    <row r="214" spans="1:11" ht="31.5">
      <c r="A214" s="86" t="s">
        <v>235</v>
      </c>
      <c r="B214" s="89" t="s">
        <v>400</v>
      </c>
      <c r="C214" s="87">
        <v>200</v>
      </c>
      <c r="D214" s="145">
        <f>SUM(D215)</f>
        <v>225.72</v>
      </c>
      <c r="E214" s="149">
        <f>E215</f>
        <v>225.72</v>
      </c>
      <c r="F214" s="149">
        <f t="shared" si="10"/>
        <v>100</v>
      </c>
      <c r="G214" s="61"/>
      <c r="K214" s="16"/>
    </row>
    <row r="215" spans="1:11" ht="31.5">
      <c r="A215" s="86" t="s">
        <v>14</v>
      </c>
      <c r="B215" s="89" t="s">
        <v>400</v>
      </c>
      <c r="C215" s="87">
        <v>240</v>
      </c>
      <c r="D215" s="145">
        <v>225.72</v>
      </c>
      <c r="E215" s="149">
        <v>225.72</v>
      </c>
      <c r="F215" s="149">
        <f t="shared" si="10"/>
        <v>100</v>
      </c>
      <c r="G215" s="61"/>
      <c r="K215" s="16"/>
    </row>
    <row r="216" spans="1:11" ht="31.5">
      <c r="A216" s="86" t="s">
        <v>398</v>
      </c>
      <c r="B216" s="89" t="s">
        <v>401</v>
      </c>
      <c r="C216" s="87"/>
      <c r="D216" s="145">
        <f>SUM(D217)</f>
        <v>678.67</v>
      </c>
      <c r="E216" s="149">
        <f>E217</f>
        <v>678.67</v>
      </c>
      <c r="F216" s="149">
        <f t="shared" si="10"/>
        <v>100</v>
      </c>
      <c r="G216" s="61"/>
      <c r="K216" s="18"/>
    </row>
    <row r="217" spans="1:11" ht="31.5">
      <c r="A217" s="86" t="s">
        <v>235</v>
      </c>
      <c r="B217" s="89" t="s">
        <v>401</v>
      </c>
      <c r="C217" s="87">
        <v>200</v>
      </c>
      <c r="D217" s="145">
        <f>SUM(D218)</f>
        <v>678.67</v>
      </c>
      <c r="E217" s="149">
        <f>E218</f>
        <v>678.67</v>
      </c>
      <c r="F217" s="149">
        <f t="shared" si="10"/>
        <v>100</v>
      </c>
      <c r="G217" s="61"/>
      <c r="K217" s="18"/>
    </row>
    <row r="218" spans="1:11" ht="31.5">
      <c r="A218" s="86" t="s">
        <v>14</v>
      </c>
      <c r="B218" s="89" t="s">
        <v>401</v>
      </c>
      <c r="C218" s="87">
        <v>240</v>
      </c>
      <c r="D218" s="145">
        <v>678.67</v>
      </c>
      <c r="E218" s="149">
        <v>678.67</v>
      </c>
      <c r="F218" s="149">
        <f t="shared" si="10"/>
        <v>100</v>
      </c>
      <c r="G218" s="61"/>
      <c r="K218" s="18"/>
    </row>
    <row r="219" spans="1:11" ht="47.25">
      <c r="A219" s="84" t="s">
        <v>88</v>
      </c>
      <c r="B219" s="89" t="s">
        <v>402</v>
      </c>
      <c r="C219" s="87"/>
      <c r="D219" s="145">
        <f>SUM(D220)</f>
        <v>333.03</v>
      </c>
      <c r="E219" s="149">
        <f>E220</f>
        <v>333.02</v>
      </c>
      <c r="F219" s="149">
        <f t="shared" si="10"/>
        <v>99.99699726751345</v>
      </c>
      <c r="G219" s="61"/>
      <c r="K219" s="16"/>
    </row>
    <row r="220" spans="1:11" ht="31.5">
      <c r="A220" s="86" t="s">
        <v>235</v>
      </c>
      <c r="B220" s="89" t="s">
        <v>402</v>
      </c>
      <c r="C220" s="87">
        <v>200</v>
      </c>
      <c r="D220" s="145">
        <f>SUM(D221)</f>
        <v>333.03</v>
      </c>
      <c r="E220" s="149">
        <f>E221</f>
        <v>333.02</v>
      </c>
      <c r="F220" s="149">
        <f t="shared" si="10"/>
        <v>99.99699726751345</v>
      </c>
      <c r="G220" s="61"/>
      <c r="K220" s="16"/>
    </row>
    <row r="221" spans="1:11" ht="31.5">
      <c r="A221" s="86" t="s">
        <v>14</v>
      </c>
      <c r="B221" s="89" t="s">
        <v>402</v>
      </c>
      <c r="C221" s="87">
        <v>240</v>
      </c>
      <c r="D221" s="145">
        <v>333.03</v>
      </c>
      <c r="E221" s="149">
        <v>333.02</v>
      </c>
      <c r="F221" s="149">
        <f t="shared" si="10"/>
        <v>99.99699726751345</v>
      </c>
      <c r="G221" s="61"/>
      <c r="K221" s="18"/>
    </row>
    <row r="222" spans="1:11" ht="31.5">
      <c r="A222" s="84" t="s">
        <v>265</v>
      </c>
      <c r="B222" s="89" t="s">
        <v>85</v>
      </c>
      <c r="C222" s="87"/>
      <c r="D222" s="145">
        <f>SUM(D223,D236,D245,D252,D257)</f>
        <v>10657.89</v>
      </c>
      <c r="E222" s="149">
        <f>E223+E236+E245+E252+E257</f>
        <v>10586.569999999998</v>
      </c>
      <c r="F222" s="149">
        <f t="shared" si="10"/>
        <v>99.330824393946628</v>
      </c>
      <c r="G222" s="61"/>
    </row>
    <row r="223" spans="1:11" ht="15.75">
      <c r="A223" s="84" t="s">
        <v>382</v>
      </c>
      <c r="B223" s="89" t="s">
        <v>86</v>
      </c>
      <c r="C223" s="87"/>
      <c r="D223" s="145">
        <f>SUM(D224,D227,D230,D233,)</f>
        <v>1446.2</v>
      </c>
      <c r="E223" s="149">
        <f>E224+E227+E230+E233</f>
        <v>1412.74</v>
      </c>
      <c r="F223" s="149">
        <f t="shared" si="10"/>
        <v>97.686350435624391</v>
      </c>
      <c r="G223" s="61"/>
    </row>
    <row r="224" spans="1:11" ht="15.75">
      <c r="A224" s="86" t="s">
        <v>266</v>
      </c>
      <c r="B224" s="89" t="s">
        <v>403</v>
      </c>
      <c r="C224" s="87"/>
      <c r="D224" s="145">
        <f>SUM(D225)</f>
        <v>90</v>
      </c>
      <c r="E224" s="149">
        <f>E225</f>
        <v>56.54</v>
      </c>
      <c r="F224" s="149">
        <f t="shared" si="10"/>
        <v>62.822222222222223</v>
      </c>
      <c r="G224" s="61"/>
    </row>
    <row r="225" spans="1:7" ht="31.5">
      <c r="A225" s="86" t="s">
        <v>235</v>
      </c>
      <c r="B225" s="89" t="s">
        <v>403</v>
      </c>
      <c r="C225" s="87">
        <v>200</v>
      </c>
      <c r="D225" s="145">
        <f>SUM(D226)</f>
        <v>90</v>
      </c>
      <c r="E225" s="149">
        <f>E226</f>
        <v>56.54</v>
      </c>
      <c r="F225" s="149">
        <f t="shared" si="10"/>
        <v>62.822222222222223</v>
      </c>
      <c r="G225" s="61"/>
    </row>
    <row r="226" spans="1:7" ht="31.5">
      <c r="A226" s="86" t="s">
        <v>14</v>
      </c>
      <c r="B226" s="89" t="s">
        <v>403</v>
      </c>
      <c r="C226" s="87">
        <v>240</v>
      </c>
      <c r="D226" s="145">
        <v>90</v>
      </c>
      <c r="E226" s="149">
        <v>56.54</v>
      </c>
      <c r="F226" s="149">
        <f t="shared" si="10"/>
        <v>62.822222222222223</v>
      </c>
      <c r="G226" s="61"/>
    </row>
    <row r="227" spans="1:7" ht="47.25">
      <c r="A227" s="86" t="s">
        <v>267</v>
      </c>
      <c r="B227" s="89" t="s">
        <v>404</v>
      </c>
      <c r="C227" s="87"/>
      <c r="D227" s="145">
        <f>SUM(D228)</f>
        <v>749.39</v>
      </c>
      <c r="E227" s="149">
        <f>E228</f>
        <v>749.39</v>
      </c>
      <c r="F227" s="149">
        <f t="shared" si="10"/>
        <v>100</v>
      </c>
      <c r="G227" s="61"/>
    </row>
    <row r="228" spans="1:7" ht="31.5">
      <c r="A228" s="86" t="s">
        <v>235</v>
      </c>
      <c r="B228" s="89" t="s">
        <v>404</v>
      </c>
      <c r="C228" s="87">
        <v>200</v>
      </c>
      <c r="D228" s="145">
        <f>SUM(D229)</f>
        <v>749.39</v>
      </c>
      <c r="E228" s="149">
        <f>E229</f>
        <v>749.39</v>
      </c>
      <c r="F228" s="149">
        <f t="shared" si="10"/>
        <v>100</v>
      </c>
      <c r="G228" s="61"/>
    </row>
    <row r="229" spans="1:7" ht="31.5">
      <c r="A229" s="86" t="s">
        <v>14</v>
      </c>
      <c r="B229" s="89" t="s">
        <v>404</v>
      </c>
      <c r="C229" s="87">
        <v>240</v>
      </c>
      <c r="D229" s="145">
        <v>749.39</v>
      </c>
      <c r="E229" s="149">
        <v>749.39</v>
      </c>
      <c r="F229" s="149">
        <f t="shared" si="10"/>
        <v>100</v>
      </c>
      <c r="G229" s="61"/>
    </row>
    <row r="230" spans="1:7" ht="47.25">
      <c r="A230" s="86" t="s">
        <v>268</v>
      </c>
      <c r="B230" s="89" t="s">
        <v>409</v>
      </c>
      <c r="C230" s="87"/>
      <c r="D230" s="145">
        <f>SUM(D231)</f>
        <v>477.81</v>
      </c>
      <c r="E230" s="149">
        <f>E231</f>
        <v>477.81</v>
      </c>
      <c r="F230" s="149">
        <f t="shared" si="10"/>
        <v>100</v>
      </c>
      <c r="G230" s="61"/>
    </row>
    <row r="231" spans="1:7" ht="31.5">
      <c r="A231" s="86" t="s">
        <v>235</v>
      </c>
      <c r="B231" s="89" t="s">
        <v>409</v>
      </c>
      <c r="C231" s="87">
        <v>200</v>
      </c>
      <c r="D231" s="145">
        <f>SUM(D232)</f>
        <v>477.81</v>
      </c>
      <c r="E231" s="149">
        <f>E232</f>
        <v>477.81</v>
      </c>
      <c r="F231" s="149">
        <f t="shared" si="10"/>
        <v>100</v>
      </c>
      <c r="G231" s="61"/>
    </row>
    <row r="232" spans="1:7" ht="31.5">
      <c r="A232" s="86" t="s">
        <v>14</v>
      </c>
      <c r="B232" s="89" t="s">
        <v>409</v>
      </c>
      <c r="C232" s="87">
        <v>240</v>
      </c>
      <c r="D232" s="145">
        <v>477.81</v>
      </c>
      <c r="E232" s="149">
        <v>477.81</v>
      </c>
      <c r="F232" s="149">
        <f t="shared" si="10"/>
        <v>100</v>
      </c>
      <c r="G232" s="61"/>
    </row>
    <row r="233" spans="1:7" ht="47.25">
      <c r="A233" s="86" t="s">
        <v>269</v>
      </c>
      <c r="B233" s="89" t="s">
        <v>270</v>
      </c>
      <c r="C233" s="87"/>
      <c r="D233" s="145">
        <f>SUM(D234)</f>
        <v>129</v>
      </c>
      <c r="E233" s="149">
        <f>E234</f>
        <v>129</v>
      </c>
      <c r="F233" s="149">
        <f t="shared" si="10"/>
        <v>100</v>
      </c>
      <c r="G233" s="66"/>
    </row>
    <row r="234" spans="1:7" ht="31.5">
      <c r="A234" s="86" t="s">
        <v>235</v>
      </c>
      <c r="B234" s="89" t="s">
        <v>270</v>
      </c>
      <c r="C234" s="87">
        <v>200</v>
      </c>
      <c r="D234" s="145">
        <f>SUM(D235)</f>
        <v>129</v>
      </c>
      <c r="E234" s="149">
        <f>E235</f>
        <v>129</v>
      </c>
      <c r="F234" s="149">
        <f t="shared" si="10"/>
        <v>100</v>
      </c>
      <c r="G234" s="66"/>
    </row>
    <row r="235" spans="1:7" ht="31.5">
      <c r="A235" s="86" t="s">
        <v>14</v>
      </c>
      <c r="B235" s="89" t="s">
        <v>270</v>
      </c>
      <c r="C235" s="87">
        <v>240</v>
      </c>
      <c r="D235" s="145">
        <v>129</v>
      </c>
      <c r="E235" s="149">
        <v>129</v>
      </c>
      <c r="F235" s="149">
        <f t="shared" si="10"/>
        <v>100</v>
      </c>
      <c r="G235" s="66"/>
    </row>
    <row r="236" spans="1:7" ht="31.5">
      <c r="A236" s="96" t="s">
        <v>383</v>
      </c>
      <c r="B236" s="89" t="s">
        <v>384</v>
      </c>
      <c r="C236" s="93"/>
      <c r="D236" s="145">
        <f>SUM(D237)</f>
        <v>2349.56</v>
      </c>
      <c r="E236" s="151">
        <f>E237</f>
        <v>2349.5600000000004</v>
      </c>
      <c r="F236" s="149">
        <f t="shared" si="10"/>
        <v>100.00000000000003</v>
      </c>
      <c r="G236" s="66"/>
    </row>
    <row r="237" spans="1:7" ht="31.5">
      <c r="A237" s="96" t="s">
        <v>385</v>
      </c>
      <c r="B237" s="89" t="s">
        <v>386</v>
      </c>
      <c r="C237" s="93"/>
      <c r="D237" s="145">
        <f>SUM(D238,D240)</f>
        <v>2349.56</v>
      </c>
      <c r="E237" s="151">
        <f>E238+E240</f>
        <v>2349.5600000000004</v>
      </c>
      <c r="F237" s="149">
        <f t="shared" si="10"/>
        <v>100.00000000000003</v>
      </c>
      <c r="G237" s="61"/>
    </row>
    <row r="238" spans="1:7" ht="31.5">
      <c r="A238" s="86" t="s">
        <v>235</v>
      </c>
      <c r="B238" s="89" t="s">
        <v>386</v>
      </c>
      <c r="C238" s="105" t="s">
        <v>34</v>
      </c>
      <c r="D238" s="145">
        <f>SUM(D239)</f>
        <v>116.5</v>
      </c>
      <c r="E238" s="145">
        <f>E239</f>
        <v>116.5</v>
      </c>
      <c r="F238" s="149">
        <f t="shared" si="10"/>
        <v>100</v>
      </c>
      <c r="G238" s="66"/>
    </row>
    <row r="239" spans="1:7" ht="31.5">
      <c r="A239" s="88" t="s">
        <v>14</v>
      </c>
      <c r="B239" s="89" t="s">
        <v>386</v>
      </c>
      <c r="C239" s="87">
        <v>240</v>
      </c>
      <c r="D239" s="153">
        <v>116.5</v>
      </c>
      <c r="E239" s="145">
        <v>116.5</v>
      </c>
      <c r="F239" s="149">
        <f t="shared" si="10"/>
        <v>100</v>
      </c>
      <c r="G239" s="62"/>
    </row>
    <row r="240" spans="1:7" ht="31.5">
      <c r="A240" s="96" t="s">
        <v>26</v>
      </c>
      <c r="B240" s="89" t="s">
        <v>386</v>
      </c>
      <c r="C240" s="93">
        <v>600</v>
      </c>
      <c r="D240" s="145">
        <f>SUM(D241,D243)</f>
        <v>2233.06</v>
      </c>
      <c r="E240" s="151">
        <f>E241+E243</f>
        <v>2233.0600000000004</v>
      </c>
      <c r="F240" s="149">
        <f t="shared" si="10"/>
        <v>100.00000000000003</v>
      </c>
      <c r="G240" s="61"/>
    </row>
    <row r="241" spans="1:7" ht="15.75">
      <c r="A241" s="96" t="s">
        <v>47</v>
      </c>
      <c r="B241" s="89" t="s">
        <v>386</v>
      </c>
      <c r="C241" s="83">
        <v>610</v>
      </c>
      <c r="D241" s="145">
        <f>SUM(D242)</f>
        <v>1068.7</v>
      </c>
      <c r="E241" s="151">
        <f>E242</f>
        <v>1068.7</v>
      </c>
      <c r="F241" s="149">
        <f t="shared" si="10"/>
        <v>100</v>
      </c>
      <c r="G241" s="61"/>
    </row>
    <row r="242" spans="1:7" ht="15.75">
      <c r="A242" s="96" t="s">
        <v>48</v>
      </c>
      <c r="B242" s="89" t="s">
        <v>386</v>
      </c>
      <c r="C242" s="83">
        <v>612</v>
      </c>
      <c r="D242" s="145">
        <v>1068.7</v>
      </c>
      <c r="E242" s="151">
        <f>81.6+799.8+187.3</f>
        <v>1068.7</v>
      </c>
      <c r="F242" s="149">
        <f t="shared" si="10"/>
        <v>100</v>
      </c>
      <c r="G242" s="61"/>
    </row>
    <row r="243" spans="1:7" ht="15.75">
      <c r="A243" s="96" t="s">
        <v>27</v>
      </c>
      <c r="B243" s="89" t="s">
        <v>386</v>
      </c>
      <c r="C243" s="83">
        <v>620</v>
      </c>
      <c r="D243" s="145">
        <f>SUM(D244)</f>
        <v>1164.3599999999999</v>
      </c>
      <c r="E243" s="151">
        <f>E244</f>
        <v>1164.3600000000001</v>
      </c>
      <c r="F243" s="149">
        <f t="shared" si="10"/>
        <v>100.00000000000003</v>
      </c>
      <c r="G243" s="61"/>
    </row>
    <row r="244" spans="1:7" ht="15.75">
      <c r="A244" s="96" t="s">
        <v>28</v>
      </c>
      <c r="B244" s="89" t="s">
        <v>386</v>
      </c>
      <c r="C244" s="83">
        <v>622</v>
      </c>
      <c r="D244" s="145">
        <v>1164.3599999999999</v>
      </c>
      <c r="E244" s="151">
        <f>163.2+544+457.16</f>
        <v>1164.3600000000001</v>
      </c>
      <c r="F244" s="149">
        <f t="shared" si="10"/>
        <v>100.00000000000003</v>
      </c>
      <c r="G244" s="61"/>
    </row>
    <row r="245" spans="1:7" ht="31.5">
      <c r="A245" s="96" t="s">
        <v>387</v>
      </c>
      <c r="B245" s="89" t="s">
        <v>388</v>
      </c>
      <c r="C245" s="83"/>
      <c r="D245" s="145">
        <f>SUM(D246)</f>
        <v>6761.52</v>
      </c>
      <c r="E245" s="151">
        <f>E246</f>
        <v>6723.66</v>
      </c>
      <c r="F245" s="149">
        <f t="shared" si="10"/>
        <v>99.440066730557618</v>
      </c>
      <c r="G245" s="66"/>
    </row>
    <row r="246" spans="1:7" ht="31.5">
      <c r="A246" s="96" t="s">
        <v>465</v>
      </c>
      <c r="B246" s="89" t="s">
        <v>389</v>
      </c>
      <c r="C246" s="83"/>
      <c r="D246" s="145">
        <f>SUM(D247)</f>
        <v>6761.52</v>
      </c>
      <c r="E246" s="151">
        <f>E247</f>
        <v>6723.66</v>
      </c>
      <c r="F246" s="149">
        <f t="shared" si="10"/>
        <v>99.440066730557618</v>
      </c>
      <c r="G246" s="66"/>
    </row>
    <row r="247" spans="1:7" ht="31.5">
      <c r="A247" s="96" t="s">
        <v>26</v>
      </c>
      <c r="B247" s="89" t="s">
        <v>389</v>
      </c>
      <c r="C247" s="83">
        <v>600</v>
      </c>
      <c r="D247" s="145">
        <f>SUM(D248,D250)</f>
        <v>6761.52</v>
      </c>
      <c r="E247" s="151">
        <f>E248+E250</f>
        <v>6723.66</v>
      </c>
      <c r="F247" s="149">
        <f t="shared" si="10"/>
        <v>99.440066730557618</v>
      </c>
      <c r="G247" s="66"/>
    </row>
    <row r="248" spans="1:7" ht="15.75">
      <c r="A248" s="96" t="s">
        <v>47</v>
      </c>
      <c r="B248" s="89" t="s">
        <v>389</v>
      </c>
      <c r="C248" s="83">
        <v>610</v>
      </c>
      <c r="D248" s="145">
        <f t="shared" ref="D248:D250" si="12">SUM(D249)</f>
        <v>3421.73</v>
      </c>
      <c r="E248" s="151">
        <f>E249</f>
        <v>3398.4700000000003</v>
      </c>
      <c r="F248" s="149">
        <f t="shared" si="10"/>
        <v>99.320226902765569</v>
      </c>
      <c r="G248" s="66"/>
    </row>
    <row r="249" spans="1:7" ht="15.75">
      <c r="A249" s="96" t="s">
        <v>48</v>
      </c>
      <c r="B249" s="89" t="s">
        <v>389</v>
      </c>
      <c r="C249" s="83">
        <v>612</v>
      </c>
      <c r="D249" s="145">
        <v>3421.73</v>
      </c>
      <c r="E249" s="151">
        <f>1984.03+1335.19+79.25</f>
        <v>3398.4700000000003</v>
      </c>
      <c r="F249" s="149">
        <f t="shared" si="10"/>
        <v>99.320226902765569</v>
      </c>
      <c r="G249" s="66"/>
    </row>
    <row r="250" spans="1:7" ht="15.75">
      <c r="A250" s="96" t="s">
        <v>27</v>
      </c>
      <c r="B250" s="89" t="s">
        <v>389</v>
      </c>
      <c r="C250" s="83">
        <v>620</v>
      </c>
      <c r="D250" s="145">
        <f t="shared" si="12"/>
        <v>3339.79</v>
      </c>
      <c r="E250" s="151">
        <f>E251</f>
        <v>3325.19</v>
      </c>
      <c r="F250" s="149">
        <f t="shared" si="10"/>
        <v>99.562846765814612</v>
      </c>
      <c r="G250" s="66"/>
    </row>
    <row r="251" spans="1:7" ht="15.75">
      <c r="A251" s="96" t="s">
        <v>28</v>
      </c>
      <c r="B251" s="89" t="s">
        <v>389</v>
      </c>
      <c r="C251" s="83">
        <v>622</v>
      </c>
      <c r="D251" s="145">
        <v>3339.79</v>
      </c>
      <c r="E251" s="151">
        <f>2450.02+875.17</f>
        <v>3325.19</v>
      </c>
      <c r="F251" s="149">
        <f t="shared" si="10"/>
        <v>99.562846765814612</v>
      </c>
      <c r="G251" s="66"/>
    </row>
    <row r="252" spans="1:7" ht="31.5">
      <c r="A252" s="96" t="s">
        <v>390</v>
      </c>
      <c r="B252" s="89" t="s">
        <v>391</v>
      </c>
      <c r="C252" s="87"/>
      <c r="D252" s="145">
        <f t="shared" ref="D252:D255" si="13">SUM(D253)</f>
        <v>40.21</v>
      </c>
      <c r="E252" s="151">
        <v>40.21</v>
      </c>
      <c r="F252" s="149">
        <f t="shared" si="10"/>
        <v>100</v>
      </c>
      <c r="G252" s="66"/>
    </row>
    <row r="253" spans="1:7" ht="31.5">
      <c r="A253" s="96" t="s">
        <v>392</v>
      </c>
      <c r="B253" s="89" t="s">
        <v>393</v>
      </c>
      <c r="C253" s="87"/>
      <c r="D253" s="145">
        <f t="shared" si="13"/>
        <v>40.21</v>
      </c>
      <c r="E253" s="151">
        <v>40.21</v>
      </c>
      <c r="F253" s="149">
        <f t="shared" si="10"/>
        <v>100</v>
      </c>
      <c r="G253" s="66"/>
    </row>
    <row r="254" spans="1:7" ht="31.5">
      <c r="A254" s="96" t="s">
        <v>26</v>
      </c>
      <c r="B254" s="89" t="s">
        <v>393</v>
      </c>
      <c r="C254" s="83">
        <v>600</v>
      </c>
      <c r="D254" s="145">
        <f t="shared" si="13"/>
        <v>40.21</v>
      </c>
      <c r="E254" s="151">
        <v>40.21</v>
      </c>
      <c r="F254" s="149">
        <f t="shared" si="10"/>
        <v>100</v>
      </c>
      <c r="G254" s="66"/>
    </row>
    <row r="255" spans="1:7" ht="15.75">
      <c r="A255" s="96" t="s">
        <v>47</v>
      </c>
      <c r="B255" s="89" t="s">
        <v>393</v>
      </c>
      <c r="C255" s="83">
        <v>610</v>
      </c>
      <c r="D255" s="145">
        <f t="shared" si="13"/>
        <v>40.21</v>
      </c>
      <c r="E255" s="151">
        <v>40.21</v>
      </c>
      <c r="F255" s="149">
        <f t="shared" si="10"/>
        <v>100</v>
      </c>
      <c r="G255" s="66"/>
    </row>
    <row r="256" spans="1:7" ht="15.75">
      <c r="A256" s="96" t="s">
        <v>48</v>
      </c>
      <c r="B256" s="89" t="s">
        <v>393</v>
      </c>
      <c r="C256" s="83">
        <v>612</v>
      </c>
      <c r="D256" s="145">
        <v>40.21</v>
      </c>
      <c r="E256" s="151">
        <v>40.21</v>
      </c>
      <c r="F256" s="149">
        <f t="shared" si="10"/>
        <v>100</v>
      </c>
      <c r="G256" s="66"/>
    </row>
    <row r="257" spans="1:7" ht="47.25">
      <c r="A257" s="96" t="s">
        <v>405</v>
      </c>
      <c r="B257" s="89" t="s">
        <v>394</v>
      </c>
      <c r="C257" s="83"/>
      <c r="D257" s="145">
        <f t="shared" ref="D257:D259" si="14">SUM(D258)</f>
        <v>60.4</v>
      </c>
      <c r="E257" s="151">
        <v>60.4</v>
      </c>
      <c r="F257" s="149">
        <f t="shared" si="10"/>
        <v>100</v>
      </c>
      <c r="G257" s="66"/>
    </row>
    <row r="258" spans="1:7" ht="47.25">
      <c r="A258" s="96" t="s">
        <v>406</v>
      </c>
      <c r="B258" s="89" t="s">
        <v>395</v>
      </c>
      <c r="C258" s="83"/>
      <c r="D258" s="145">
        <f t="shared" si="14"/>
        <v>60.4</v>
      </c>
      <c r="E258" s="151">
        <v>60.4</v>
      </c>
      <c r="F258" s="149">
        <f t="shared" si="10"/>
        <v>100</v>
      </c>
      <c r="G258" s="66"/>
    </row>
    <row r="259" spans="1:7" ht="31.5">
      <c r="A259" s="86" t="s">
        <v>235</v>
      </c>
      <c r="B259" s="89" t="s">
        <v>395</v>
      </c>
      <c r="C259" s="104">
        <v>200</v>
      </c>
      <c r="D259" s="145">
        <f t="shared" si="14"/>
        <v>60.4</v>
      </c>
      <c r="E259" s="151">
        <v>60.4</v>
      </c>
      <c r="F259" s="149">
        <f t="shared" si="10"/>
        <v>100</v>
      </c>
      <c r="G259" s="66"/>
    </row>
    <row r="260" spans="1:7" ht="31.5">
      <c r="A260" s="88" t="s">
        <v>14</v>
      </c>
      <c r="B260" s="89" t="s">
        <v>395</v>
      </c>
      <c r="C260" s="104">
        <v>240</v>
      </c>
      <c r="D260" s="145">
        <v>60.4</v>
      </c>
      <c r="E260" s="151">
        <v>60.4</v>
      </c>
      <c r="F260" s="149">
        <f t="shared" si="10"/>
        <v>100</v>
      </c>
      <c r="G260" s="66"/>
    </row>
    <row r="261" spans="1:7" ht="31.5">
      <c r="A261" s="84" t="s">
        <v>271</v>
      </c>
      <c r="B261" s="85" t="s">
        <v>87</v>
      </c>
      <c r="C261" s="87"/>
      <c r="D261" s="145">
        <f>SUM(D262)</f>
        <v>196</v>
      </c>
      <c r="E261" s="149">
        <v>196</v>
      </c>
      <c r="F261" s="149">
        <f t="shared" si="10"/>
        <v>100</v>
      </c>
      <c r="G261" s="61"/>
    </row>
    <row r="262" spans="1:7" ht="31.5">
      <c r="A262" s="84" t="s">
        <v>412</v>
      </c>
      <c r="B262" s="85" t="s">
        <v>413</v>
      </c>
      <c r="C262" s="87"/>
      <c r="D262" s="145">
        <f>SUM(D263)</f>
        <v>196</v>
      </c>
      <c r="E262" s="149">
        <v>196</v>
      </c>
      <c r="F262" s="149">
        <f t="shared" si="10"/>
        <v>100</v>
      </c>
      <c r="G262" s="61"/>
    </row>
    <row r="263" spans="1:7" ht="15.75">
      <c r="A263" s="88" t="s">
        <v>77</v>
      </c>
      <c r="B263" s="85" t="s">
        <v>414</v>
      </c>
      <c r="C263" s="87"/>
      <c r="D263" s="145">
        <f>SUM(D264)</f>
        <v>196</v>
      </c>
      <c r="E263" s="149">
        <v>196</v>
      </c>
      <c r="F263" s="149">
        <f t="shared" si="10"/>
        <v>100</v>
      </c>
      <c r="G263" s="61"/>
    </row>
    <row r="264" spans="1:7" ht="31.5">
      <c r="A264" s="86" t="s">
        <v>235</v>
      </c>
      <c r="B264" s="85" t="s">
        <v>414</v>
      </c>
      <c r="C264" s="87">
        <v>200</v>
      </c>
      <c r="D264" s="145">
        <f>SUM(D265)</f>
        <v>196</v>
      </c>
      <c r="E264" s="149">
        <v>196</v>
      </c>
      <c r="F264" s="149">
        <f t="shared" si="10"/>
        <v>100</v>
      </c>
      <c r="G264" s="61"/>
    </row>
    <row r="265" spans="1:7" ht="31.5">
      <c r="A265" s="86" t="s">
        <v>14</v>
      </c>
      <c r="B265" s="85" t="s">
        <v>414</v>
      </c>
      <c r="C265" s="87">
        <v>240</v>
      </c>
      <c r="D265" s="145">
        <v>196</v>
      </c>
      <c r="E265" s="149">
        <v>196</v>
      </c>
      <c r="F265" s="149">
        <f t="shared" si="10"/>
        <v>100</v>
      </c>
      <c r="G265" s="61"/>
    </row>
    <row r="266" spans="1:7" ht="15.75" hidden="1">
      <c r="A266" s="88"/>
      <c r="B266" s="89"/>
      <c r="C266" s="87"/>
      <c r="D266" s="145"/>
      <c r="E266" s="145"/>
      <c r="F266" s="149" t="e">
        <f t="shared" ref="F266:F329" si="15">(E266/D266)*100</f>
        <v>#DIV/0!</v>
      </c>
      <c r="G266" s="12"/>
    </row>
    <row r="267" spans="1:7" ht="31.5">
      <c r="A267" s="80" t="s">
        <v>272</v>
      </c>
      <c r="B267" s="81" t="s">
        <v>89</v>
      </c>
      <c r="C267" s="107"/>
      <c r="D267" s="138">
        <f>SUM(D268,D274,D284,D299,D313,D331,D350)</f>
        <v>217696.61</v>
      </c>
      <c r="E267" s="164">
        <f>E268+E274+E284+E299+E313+E331+E350</f>
        <v>217622.38999999998</v>
      </c>
      <c r="F267" s="163">
        <f t="shared" si="15"/>
        <v>99.965906680861963</v>
      </c>
      <c r="G267" s="61"/>
    </row>
    <row r="268" spans="1:7" ht="31.5">
      <c r="A268" s="95" t="s">
        <v>327</v>
      </c>
      <c r="B268" s="85" t="s">
        <v>326</v>
      </c>
      <c r="C268" s="83"/>
      <c r="D268" s="145">
        <f>SUM(D269)</f>
        <v>9037.2000000000007</v>
      </c>
      <c r="E268" s="148">
        <f>E269</f>
        <v>9037.2000000000007</v>
      </c>
      <c r="F268" s="149">
        <f t="shared" si="15"/>
        <v>100</v>
      </c>
      <c r="G268" s="61"/>
    </row>
    <row r="269" spans="1:7" ht="31.5">
      <c r="A269" s="100" t="s">
        <v>724</v>
      </c>
      <c r="B269" s="89" t="s">
        <v>328</v>
      </c>
      <c r="C269" s="83"/>
      <c r="D269" s="145">
        <f>SUM(D270,)</f>
        <v>9037.2000000000007</v>
      </c>
      <c r="E269" s="148">
        <f>E270</f>
        <v>9037.2000000000007</v>
      </c>
      <c r="F269" s="149">
        <f t="shared" si="15"/>
        <v>100</v>
      </c>
      <c r="G269" s="61"/>
    </row>
    <row r="270" spans="1:7" ht="31.5">
      <c r="A270" s="100" t="s">
        <v>330</v>
      </c>
      <c r="B270" s="89" t="s">
        <v>329</v>
      </c>
      <c r="C270" s="101"/>
      <c r="D270" s="145">
        <f>SUM(D271)</f>
        <v>9037.2000000000007</v>
      </c>
      <c r="E270" s="155">
        <f>E271</f>
        <v>9037.2000000000007</v>
      </c>
      <c r="F270" s="149">
        <f t="shared" si="15"/>
        <v>100</v>
      </c>
      <c r="G270" s="61"/>
    </row>
    <row r="271" spans="1:7" ht="31.5">
      <c r="A271" s="96" t="s">
        <v>26</v>
      </c>
      <c r="B271" s="89" t="s">
        <v>329</v>
      </c>
      <c r="C271" s="83">
        <v>600</v>
      </c>
      <c r="D271" s="145">
        <f>SUM(D272)</f>
        <v>9037.2000000000007</v>
      </c>
      <c r="E271" s="148">
        <f>E272</f>
        <v>9037.2000000000007</v>
      </c>
      <c r="F271" s="149">
        <f t="shared" si="15"/>
        <v>100</v>
      </c>
      <c r="G271" s="61"/>
    </row>
    <row r="272" spans="1:7" ht="15.75">
      <c r="A272" s="96" t="s">
        <v>47</v>
      </c>
      <c r="B272" s="89" t="s">
        <v>329</v>
      </c>
      <c r="C272" s="83">
        <v>610</v>
      </c>
      <c r="D272" s="145">
        <f>SUM(D273)</f>
        <v>9037.2000000000007</v>
      </c>
      <c r="E272" s="148">
        <f>E273</f>
        <v>9037.2000000000007</v>
      </c>
      <c r="F272" s="149">
        <f t="shared" si="15"/>
        <v>100</v>
      </c>
      <c r="G272" s="61"/>
    </row>
    <row r="273" spans="1:7" ht="47.25">
      <c r="A273" s="96" t="s">
        <v>50</v>
      </c>
      <c r="B273" s="89" t="s">
        <v>329</v>
      </c>
      <c r="C273" s="101">
        <v>611</v>
      </c>
      <c r="D273" s="145">
        <v>9037.2000000000007</v>
      </c>
      <c r="E273" s="155">
        <v>9037.2000000000007</v>
      </c>
      <c r="F273" s="149">
        <f t="shared" si="15"/>
        <v>100</v>
      </c>
      <c r="G273" s="61"/>
    </row>
    <row r="274" spans="1:7" ht="15.75">
      <c r="A274" s="108" t="s">
        <v>331</v>
      </c>
      <c r="B274" s="85" t="s">
        <v>332</v>
      </c>
      <c r="C274" s="101"/>
      <c r="D274" s="145">
        <f t="shared" ref="D274" si="16">SUM(D275)</f>
        <v>26431.600000000002</v>
      </c>
      <c r="E274" s="155">
        <f>E275</f>
        <v>26431.58</v>
      </c>
      <c r="F274" s="149">
        <f t="shared" si="15"/>
        <v>99.999924332995349</v>
      </c>
      <c r="G274" s="61"/>
    </row>
    <row r="275" spans="1:7" ht="31.5">
      <c r="A275" s="109" t="s">
        <v>725</v>
      </c>
      <c r="B275" s="85" t="s">
        <v>333</v>
      </c>
      <c r="C275" s="101"/>
      <c r="D275" s="145">
        <f>SUM(D276,D280)</f>
        <v>26431.600000000002</v>
      </c>
      <c r="E275" s="155">
        <f>E276+E280</f>
        <v>26431.58</v>
      </c>
      <c r="F275" s="149">
        <f t="shared" si="15"/>
        <v>99.999924332995349</v>
      </c>
      <c r="G275" s="61"/>
    </row>
    <row r="276" spans="1:7" ht="31.5">
      <c r="A276" s="96" t="s">
        <v>335</v>
      </c>
      <c r="B276" s="89" t="s">
        <v>334</v>
      </c>
      <c r="C276" s="87"/>
      <c r="D276" s="145">
        <f>SUM(D277)</f>
        <v>26290.9</v>
      </c>
      <c r="E276" s="149">
        <f>E277</f>
        <v>26290.9</v>
      </c>
      <c r="F276" s="149">
        <f t="shared" si="15"/>
        <v>100</v>
      </c>
      <c r="G276" s="61"/>
    </row>
    <row r="277" spans="1:7" ht="31.5">
      <c r="A277" s="96" t="s">
        <v>26</v>
      </c>
      <c r="B277" s="89" t="s">
        <v>334</v>
      </c>
      <c r="C277" s="83">
        <v>600</v>
      </c>
      <c r="D277" s="145">
        <f>SUM(D278)</f>
        <v>26290.9</v>
      </c>
      <c r="E277" s="148">
        <f>E278</f>
        <v>26290.9</v>
      </c>
      <c r="F277" s="149">
        <f t="shared" si="15"/>
        <v>100</v>
      </c>
      <c r="G277" s="61"/>
    </row>
    <row r="278" spans="1:7" ht="15.75">
      <c r="A278" s="96" t="s">
        <v>47</v>
      </c>
      <c r="B278" s="89" t="s">
        <v>334</v>
      </c>
      <c r="C278" s="83">
        <v>610</v>
      </c>
      <c r="D278" s="145">
        <f>SUM(D279,)</f>
        <v>26290.9</v>
      </c>
      <c r="E278" s="148">
        <f>E279</f>
        <v>26290.9</v>
      </c>
      <c r="F278" s="149">
        <f t="shared" si="15"/>
        <v>100</v>
      </c>
      <c r="G278" s="61"/>
    </row>
    <row r="279" spans="1:7" ht="47.25">
      <c r="A279" s="96" t="s">
        <v>50</v>
      </c>
      <c r="B279" s="89" t="s">
        <v>334</v>
      </c>
      <c r="C279" s="101">
        <v>611</v>
      </c>
      <c r="D279" s="145">
        <v>26290.9</v>
      </c>
      <c r="E279" s="155">
        <v>26290.9</v>
      </c>
      <c r="F279" s="149">
        <f t="shared" si="15"/>
        <v>100</v>
      </c>
      <c r="G279" s="61"/>
    </row>
    <row r="280" spans="1:7" ht="31.5">
      <c r="A280" s="96" t="s">
        <v>336</v>
      </c>
      <c r="B280" s="89" t="s">
        <v>337</v>
      </c>
      <c r="C280" s="101"/>
      <c r="D280" s="145">
        <f>SUM(D281)</f>
        <v>140.69999999999999</v>
      </c>
      <c r="E280" s="155">
        <f>E281</f>
        <v>140.68</v>
      </c>
      <c r="F280" s="149">
        <f t="shared" si="15"/>
        <v>99.985785358919699</v>
      </c>
      <c r="G280" s="61"/>
    </row>
    <row r="281" spans="1:7" ht="31.5">
      <c r="A281" s="96" t="s">
        <v>26</v>
      </c>
      <c r="B281" s="89" t="s">
        <v>337</v>
      </c>
      <c r="C281" s="83">
        <v>600</v>
      </c>
      <c r="D281" s="145">
        <f>SUM(D282)</f>
        <v>140.69999999999999</v>
      </c>
      <c r="E281" s="148">
        <f>E282</f>
        <v>140.68</v>
      </c>
      <c r="F281" s="149">
        <f t="shared" si="15"/>
        <v>99.985785358919699</v>
      </c>
      <c r="G281" s="61"/>
    </row>
    <row r="282" spans="1:7" ht="15.75">
      <c r="A282" s="96" t="s">
        <v>47</v>
      </c>
      <c r="B282" s="89" t="s">
        <v>337</v>
      </c>
      <c r="C282" s="83">
        <v>610</v>
      </c>
      <c r="D282" s="145">
        <f>SUM(D283,)</f>
        <v>140.69999999999999</v>
      </c>
      <c r="E282" s="148">
        <f>E283</f>
        <v>140.68</v>
      </c>
      <c r="F282" s="149">
        <f t="shared" si="15"/>
        <v>99.985785358919699</v>
      </c>
      <c r="G282" s="61"/>
    </row>
    <row r="283" spans="1:7" ht="15.75">
      <c r="A283" s="96" t="s">
        <v>48</v>
      </c>
      <c r="B283" s="89" t="s">
        <v>337</v>
      </c>
      <c r="C283" s="101">
        <v>612</v>
      </c>
      <c r="D283" s="145">
        <v>140.69999999999999</v>
      </c>
      <c r="E283" s="155">
        <v>140.68</v>
      </c>
      <c r="F283" s="149">
        <f t="shared" si="15"/>
        <v>99.985785358919699</v>
      </c>
      <c r="G283" s="61"/>
    </row>
    <row r="284" spans="1:7" ht="31.5">
      <c r="A284" s="96" t="s">
        <v>338</v>
      </c>
      <c r="B284" s="85" t="s">
        <v>339</v>
      </c>
      <c r="C284" s="101"/>
      <c r="D284" s="145">
        <f t="shared" ref="D284" si="17">SUM(D285)</f>
        <v>67222.01999999999</v>
      </c>
      <c r="E284" s="155">
        <f>E285</f>
        <v>67200.13</v>
      </c>
      <c r="F284" s="149">
        <f t="shared" si="15"/>
        <v>99.967436265676056</v>
      </c>
      <c r="G284" s="61"/>
    </row>
    <row r="285" spans="1:7" ht="31.5">
      <c r="A285" s="92" t="s">
        <v>726</v>
      </c>
      <c r="B285" s="85" t="s">
        <v>340</v>
      </c>
      <c r="C285" s="101"/>
      <c r="D285" s="145">
        <f>SUM(D286,D291)</f>
        <v>67222.01999999999</v>
      </c>
      <c r="E285" s="155">
        <f>E286+E291</f>
        <v>67200.13</v>
      </c>
      <c r="F285" s="149">
        <f t="shared" si="15"/>
        <v>99.967436265676056</v>
      </c>
      <c r="G285" s="61"/>
    </row>
    <row r="286" spans="1:7" ht="47.25">
      <c r="A286" s="96" t="s">
        <v>729</v>
      </c>
      <c r="B286" s="89" t="s">
        <v>341</v>
      </c>
      <c r="C286" s="101"/>
      <c r="D286" s="145">
        <f>SUM(D287)</f>
        <v>32191.649999999998</v>
      </c>
      <c r="E286" s="155">
        <f>E287</f>
        <v>32191.579999999998</v>
      </c>
      <c r="F286" s="149">
        <f t="shared" si="15"/>
        <v>99.999782552307821</v>
      </c>
      <c r="G286" s="61"/>
    </row>
    <row r="287" spans="1:7" ht="31.5">
      <c r="A287" s="100" t="s">
        <v>26</v>
      </c>
      <c r="B287" s="89" t="s">
        <v>341</v>
      </c>
      <c r="C287" s="87">
        <v>600</v>
      </c>
      <c r="D287" s="145">
        <f>SUM(D288)</f>
        <v>32191.649999999998</v>
      </c>
      <c r="E287" s="149">
        <f>E288</f>
        <v>32191.579999999998</v>
      </c>
      <c r="F287" s="149">
        <f t="shared" si="15"/>
        <v>99.999782552307821</v>
      </c>
      <c r="G287" s="61"/>
    </row>
    <row r="288" spans="1:7" ht="15.75">
      <c r="A288" s="100" t="s">
        <v>27</v>
      </c>
      <c r="B288" s="89" t="s">
        <v>341</v>
      </c>
      <c r="C288" s="87">
        <v>620</v>
      </c>
      <c r="D288" s="145">
        <f>SUM(D289,D290)</f>
        <v>32191.649999999998</v>
      </c>
      <c r="E288" s="149">
        <f>E289+E290</f>
        <v>32191.579999999998</v>
      </c>
      <c r="F288" s="149">
        <f t="shared" si="15"/>
        <v>99.999782552307821</v>
      </c>
      <c r="G288" s="61"/>
    </row>
    <row r="289" spans="1:7" ht="47.25">
      <c r="A289" s="100" t="s">
        <v>43</v>
      </c>
      <c r="B289" s="89" t="s">
        <v>341</v>
      </c>
      <c r="C289" s="87">
        <v>621</v>
      </c>
      <c r="D289" s="145">
        <v>32149.599999999999</v>
      </c>
      <c r="E289" s="149">
        <v>32149.599999999999</v>
      </c>
      <c r="F289" s="149">
        <f t="shared" si="15"/>
        <v>100</v>
      </c>
      <c r="G289" s="61"/>
    </row>
    <row r="290" spans="1:7" ht="15.75">
      <c r="A290" s="92" t="s">
        <v>28</v>
      </c>
      <c r="B290" s="89" t="s">
        <v>341</v>
      </c>
      <c r="C290" s="83">
        <v>622</v>
      </c>
      <c r="D290" s="153">
        <v>42.05</v>
      </c>
      <c r="E290" s="145">
        <v>41.98</v>
      </c>
      <c r="F290" s="149">
        <f t="shared" si="15"/>
        <v>99.833531510107008</v>
      </c>
      <c r="G290" s="62"/>
    </row>
    <row r="291" spans="1:7" ht="47.25">
      <c r="A291" s="88" t="s">
        <v>342</v>
      </c>
      <c r="B291" s="89" t="s">
        <v>343</v>
      </c>
      <c r="C291" s="87"/>
      <c r="D291" s="145">
        <f>SUM(D292,D294)</f>
        <v>35030.369999999995</v>
      </c>
      <c r="E291" s="149">
        <f>E292+E294</f>
        <v>35008.550000000003</v>
      </c>
      <c r="F291" s="149">
        <f t="shared" si="15"/>
        <v>99.937711191745933</v>
      </c>
      <c r="G291" s="61"/>
    </row>
    <row r="292" spans="1:7" ht="31.5">
      <c r="A292" s="86" t="s">
        <v>235</v>
      </c>
      <c r="B292" s="89" t="s">
        <v>343</v>
      </c>
      <c r="C292" s="87">
        <v>200</v>
      </c>
      <c r="D292" s="145">
        <f>SUM(D293)</f>
        <v>9093.56</v>
      </c>
      <c r="E292" s="149">
        <f>E293</f>
        <v>9071.7400000000016</v>
      </c>
      <c r="F292" s="149">
        <f t="shared" si="15"/>
        <v>99.760049969428934</v>
      </c>
      <c r="G292" s="61"/>
    </row>
    <row r="293" spans="1:7" ht="31.5">
      <c r="A293" s="86" t="s">
        <v>14</v>
      </c>
      <c r="B293" s="89" t="s">
        <v>343</v>
      </c>
      <c r="C293" s="87">
        <v>240</v>
      </c>
      <c r="D293" s="145">
        <v>9093.56</v>
      </c>
      <c r="E293" s="149">
        <f>4238.18+4833.56</f>
        <v>9071.7400000000016</v>
      </c>
      <c r="F293" s="149">
        <f t="shared" si="15"/>
        <v>99.760049969428934</v>
      </c>
      <c r="G293" s="61"/>
    </row>
    <row r="294" spans="1:7" ht="31.5">
      <c r="A294" s="96" t="s">
        <v>26</v>
      </c>
      <c r="B294" s="89" t="s">
        <v>343</v>
      </c>
      <c r="C294" s="101">
        <v>600</v>
      </c>
      <c r="D294" s="145">
        <f>SUM(D295,D297)</f>
        <v>25936.809999999998</v>
      </c>
      <c r="E294" s="155">
        <f>E295+E297</f>
        <v>25936.809999999998</v>
      </c>
      <c r="F294" s="149">
        <f t="shared" si="15"/>
        <v>100</v>
      </c>
      <c r="G294" s="61"/>
    </row>
    <row r="295" spans="1:7" ht="15.75">
      <c r="A295" s="96" t="s">
        <v>47</v>
      </c>
      <c r="B295" s="89" t="s">
        <v>343</v>
      </c>
      <c r="C295" s="83">
        <v>610</v>
      </c>
      <c r="D295" s="145">
        <f>SUM(D296)</f>
        <v>3439.01</v>
      </c>
      <c r="E295" s="148">
        <f>E296</f>
        <v>3439.01</v>
      </c>
      <c r="F295" s="149">
        <f t="shared" si="15"/>
        <v>100</v>
      </c>
      <c r="G295" s="61"/>
    </row>
    <row r="296" spans="1:7" ht="15.75">
      <c r="A296" s="96" t="s">
        <v>48</v>
      </c>
      <c r="B296" s="89" t="s">
        <v>343</v>
      </c>
      <c r="C296" s="87">
        <v>612</v>
      </c>
      <c r="D296" s="145">
        <v>3439.01</v>
      </c>
      <c r="E296" s="149">
        <f>3439.01</f>
        <v>3439.01</v>
      </c>
      <c r="F296" s="149">
        <f t="shared" si="15"/>
        <v>100</v>
      </c>
      <c r="G296" s="61"/>
    </row>
    <row r="297" spans="1:7" ht="15.75">
      <c r="A297" s="96" t="s">
        <v>27</v>
      </c>
      <c r="B297" s="89" t="s">
        <v>343</v>
      </c>
      <c r="C297" s="101">
        <v>620</v>
      </c>
      <c r="D297" s="145">
        <f>SUM(D298)</f>
        <v>22497.8</v>
      </c>
      <c r="E297" s="155">
        <f>E298</f>
        <v>22497.8</v>
      </c>
      <c r="F297" s="149">
        <f t="shared" si="15"/>
        <v>100</v>
      </c>
      <c r="G297" s="61"/>
    </row>
    <row r="298" spans="1:7" ht="15.75">
      <c r="A298" s="96" t="s">
        <v>28</v>
      </c>
      <c r="B298" s="89" t="s">
        <v>343</v>
      </c>
      <c r="C298" s="83">
        <v>622</v>
      </c>
      <c r="D298" s="153">
        <v>22497.8</v>
      </c>
      <c r="E298" s="148">
        <f>17113+5384.8</f>
        <v>22497.8</v>
      </c>
      <c r="F298" s="149">
        <f t="shared" si="15"/>
        <v>100</v>
      </c>
      <c r="G298" s="62"/>
    </row>
    <row r="299" spans="1:7" ht="15.75">
      <c r="A299" s="84" t="s">
        <v>344</v>
      </c>
      <c r="B299" s="89" t="s">
        <v>345</v>
      </c>
      <c r="C299" s="87"/>
      <c r="D299" s="145">
        <f>SUM(D300)</f>
        <v>59982.53</v>
      </c>
      <c r="E299" s="149">
        <f>E300</f>
        <v>59982.53</v>
      </c>
      <c r="F299" s="149">
        <f t="shared" si="15"/>
        <v>100</v>
      </c>
      <c r="G299" s="61"/>
    </row>
    <row r="300" spans="1:7" ht="47.25">
      <c r="A300" s="96" t="s">
        <v>346</v>
      </c>
      <c r="B300" s="89" t="s">
        <v>347</v>
      </c>
      <c r="C300" s="87"/>
      <c r="D300" s="145">
        <f>SUM(D301,D305,D309)</f>
        <v>59982.53</v>
      </c>
      <c r="E300" s="149">
        <f>E301+E305+E309</f>
        <v>59982.53</v>
      </c>
      <c r="F300" s="149">
        <f t="shared" si="15"/>
        <v>100</v>
      </c>
      <c r="G300" s="61"/>
    </row>
    <row r="301" spans="1:7" ht="15.75">
      <c r="A301" s="96" t="s">
        <v>422</v>
      </c>
      <c r="B301" s="89" t="s">
        <v>421</v>
      </c>
      <c r="C301" s="87"/>
      <c r="D301" s="145">
        <f>SUM(D302,)</f>
        <v>39982.53</v>
      </c>
      <c r="E301" s="149">
        <f>E302</f>
        <v>39982.53</v>
      </c>
      <c r="F301" s="149">
        <f t="shared" si="15"/>
        <v>100</v>
      </c>
      <c r="G301" s="61"/>
    </row>
    <row r="302" spans="1:7" ht="31.5">
      <c r="A302" s="96" t="s">
        <v>26</v>
      </c>
      <c r="B302" s="89" t="s">
        <v>421</v>
      </c>
      <c r="C302" s="83">
        <v>600</v>
      </c>
      <c r="D302" s="145">
        <f>SUM(D303)</f>
        <v>39982.53</v>
      </c>
      <c r="E302" s="148">
        <f>E303</f>
        <v>39982.53</v>
      </c>
      <c r="F302" s="149">
        <f t="shared" si="15"/>
        <v>100</v>
      </c>
      <c r="G302" s="61"/>
    </row>
    <row r="303" spans="1:7" s="1" customFormat="1" ht="15.75">
      <c r="A303" s="96" t="s">
        <v>27</v>
      </c>
      <c r="B303" s="89" t="s">
        <v>421</v>
      </c>
      <c r="C303" s="101">
        <v>620</v>
      </c>
      <c r="D303" s="145">
        <f>SUM(D304)</f>
        <v>39982.53</v>
      </c>
      <c r="E303" s="155">
        <f>E304</f>
        <v>39982.53</v>
      </c>
      <c r="F303" s="149">
        <f t="shared" si="15"/>
        <v>100</v>
      </c>
      <c r="G303" s="61"/>
    </row>
    <row r="304" spans="1:7" s="1" customFormat="1" ht="15.75">
      <c r="A304" s="96" t="s">
        <v>28</v>
      </c>
      <c r="B304" s="89" t="s">
        <v>421</v>
      </c>
      <c r="C304" s="83">
        <v>622</v>
      </c>
      <c r="D304" s="160">
        <v>39982.53</v>
      </c>
      <c r="E304" s="148">
        <v>39982.53</v>
      </c>
      <c r="F304" s="149">
        <f t="shared" si="15"/>
        <v>100</v>
      </c>
      <c r="G304" s="62"/>
    </row>
    <row r="305" spans="1:7" s="1" customFormat="1" ht="31.5">
      <c r="A305" s="96" t="s">
        <v>589</v>
      </c>
      <c r="B305" s="89" t="s">
        <v>590</v>
      </c>
      <c r="C305" s="83"/>
      <c r="D305" s="145">
        <f>SUM(D306,)</f>
        <v>10000</v>
      </c>
      <c r="E305" s="145">
        <v>10000</v>
      </c>
      <c r="F305" s="149">
        <f t="shared" si="15"/>
        <v>100</v>
      </c>
      <c r="G305" s="66"/>
    </row>
    <row r="306" spans="1:7" ht="31.5">
      <c r="A306" s="96" t="s">
        <v>26</v>
      </c>
      <c r="B306" s="89" t="s">
        <v>590</v>
      </c>
      <c r="C306" s="83">
        <v>600</v>
      </c>
      <c r="D306" s="145">
        <f>SUM(D307,)</f>
        <v>10000</v>
      </c>
      <c r="E306" s="145">
        <v>10000</v>
      </c>
      <c r="F306" s="149">
        <f t="shared" si="15"/>
        <v>100</v>
      </c>
      <c r="G306" s="66"/>
    </row>
    <row r="307" spans="1:7" s="1" customFormat="1" ht="15.75">
      <c r="A307" s="96" t="s">
        <v>27</v>
      </c>
      <c r="B307" s="89" t="s">
        <v>590</v>
      </c>
      <c r="C307" s="101">
        <v>620</v>
      </c>
      <c r="D307" s="145">
        <f>SUM(D308)</f>
        <v>10000</v>
      </c>
      <c r="E307" s="145">
        <v>10000</v>
      </c>
      <c r="F307" s="149">
        <f t="shared" si="15"/>
        <v>100</v>
      </c>
      <c r="G307" s="66"/>
    </row>
    <row r="308" spans="1:7" s="1" customFormat="1" ht="15.75">
      <c r="A308" s="96" t="s">
        <v>28</v>
      </c>
      <c r="B308" s="89" t="s">
        <v>590</v>
      </c>
      <c r="C308" s="83">
        <v>622</v>
      </c>
      <c r="D308" s="160">
        <v>10000</v>
      </c>
      <c r="E308" s="145">
        <v>10000</v>
      </c>
      <c r="F308" s="149">
        <f t="shared" si="15"/>
        <v>100</v>
      </c>
      <c r="G308" s="70"/>
    </row>
    <row r="309" spans="1:7" s="1" customFormat="1" ht="15.75">
      <c r="A309" s="96" t="s">
        <v>593</v>
      </c>
      <c r="B309" s="89" t="s">
        <v>592</v>
      </c>
      <c r="C309" s="83"/>
      <c r="D309" s="145">
        <f>SUM(D310,)</f>
        <v>10000</v>
      </c>
      <c r="E309" s="145">
        <v>10000</v>
      </c>
      <c r="F309" s="149">
        <f t="shared" si="15"/>
        <v>100</v>
      </c>
      <c r="G309" s="66"/>
    </row>
    <row r="310" spans="1:7" ht="31.5">
      <c r="A310" s="96" t="s">
        <v>26</v>
      </c>
      <c r="B310" s="89" t="s">
        <v>592</v>
      </c>
      <c r="C310" s="83">
        <v>600</v>
      </c>
      <c r="D310" s="145">
        <f>SUM(D311,)</f>
        <v>10000</v>
      </c>
      <c r="E310" s="145">
        <v>10000</v>
      </c>
      <c r="F310" s="149">
        <f t="shared" si="15"/>
        <v>100</v>
      </c>
      <c r="G310" s="66"/>
    </row>
    <row r="311" spans="1:7" s="1" customFormat="1" ht="15.75">
      <c r="A311" s="96" t="s">
        <v>27</v>
      </c>
      <c r="B311" s="89" t="s">
        <v>592</v>
      </c>
      <c r="C311" s="101">
        <v>620</v>
      </c>
      <c r="D311" s="145">
        <f>SUM(D312)</f>
        <v>10000</v>
      </c>
      <c r="E311" s="145">
        <v>10000</v>
      </c>
      <c r="F311" s="149">
        <f t="shared" si="15"/>
        <v>100</v>
      </c>
      <c r="G311" s="66"/>
    </row>
    <row r="312" spans="1:7" s="1" customFormat="1" ht="15.75">
      <c r="A312" s="96" t="s">
        <v>28</v>
      </c>
      <c r="B312" s="89" t="s">
        <v>592</v>
      </c>
      <c r="C312" s="83">
        <v>622</v>
      </c>
      <c r="D312" s="160">
        <v>10000</v>
      </c>
      <c r="E312" s="145">
        <v>10000</v>
      </c>
      <c r="F312" s="149">
        <f t="shared" si="15"/>
        <v>100</v>
      </c>
      <c r="G312" s="70"/>
    </row>
    <row r="313" spans="1:7" s="1" customFormat="1" ht="31.5">
      <c r="A313" s="96" t="s">
        <v>354</v>
      </c>
      <c r="B313" s="89" t="s">
        <v>348</v>
      </c>
      <c r="C313" s="83"/>
      <c r="D313" s="153">
        <f>SUM(D314,D324)</f>
        <v>42266.689999999995</v>
      </c>
      <c r="E313" s="148">
        <f>E314+E324</f>
        <v>42216.67</v>
      </c>
      <c r="F313" s="149">
        <f t="shared" si="15"/>
        <v>99.881656216751296</v>
      </c>
      <c r="G313" s="62"/>
    </row>
    <row r="314" spans="1:7" s="1" customFormat="1" ht="78.75">
      <c r="A314" s="96" t="s">
        <v>727</v>
      </c>
      <c r="B314" s="89" t="s">
        <v>349</v>
      </c>
      <c r="C314" s="83"/>
      <c r="D314" s="145">
        <f>SUM(D315,D318,D321)</f>
        <v>40216.089999999997</v>
      </c>
      <c r="E314" s="148">
        <f>E315+E318+E321</f>
        <v>40166.080000000002</v>
      </c>
      <c r="F314" s="149">
        <f t="shared" si="15"/>
        <v>99.875646787144163</v>
      </c>
      <c r="G314" s="62"/>
    </row>
    <row r="315" spans="1:7" s="1" customFormat="1" ht="47.25">
      <c r="A315" s="96" t="s">
        <v>623</v>
      </c>
      <c r="B315" s="89" t="s">
        <v>622</v>
      </c>
      <c r="C315" s="83"/>
      <c r="D315" s="145">
        <f t="shared" ref="D315:D316" si="18">SUM(D316)</f>
        <v>50</v>
      </c>
      <c r="E315" s="145">
        <v>0</v>
      </c>
      <c r="F315" s="149">
        <f t="shared" si="15"/>
        <v>0</v>
      </c>
      <c r="G315" s="66"/>
    </row>
    <row r="316" spans="1:7" s="1" customFormat="1" ht="31.5">
      <c r="A316" s="86" t="s">
        <v>325</v>
      </c>
      <c r="B316" s="89" t="s">
        <v>622</v>
      </c>
      <c r="C316" s="83">
        <v>400</v>
      </c>
      <c r="D316" s="145">
        <f t="shared" si="18"/>
        <v>50</v>
      </c>
      <c r="E316" s="145">
        <v>0</v>
      </c>
      <c r="F316" s="149">
        <f t="shared" si="15"/>
        <v>0</v>
      </c>
      <c r="G316" s="66"/>
    </row>
    <row r="317" spans="1:7" s="1" customFormat="1" ht="31.5">
      <c r="A317" s="88" t="s">
        <v>155</v>
      </c>
      <c r="B317" s="89" t="s">
        <v>622</v>
      </c>
      <c r="C317" s="83">
        <v>414</v>
      </c>
      <c r="D317" s="153">
        <v>50</v>
      </c>
      <c r="E317" s="145">
        <v>0</v>
      </c>
      <c r="F317" s="149">
        <f t="shared" si="15"/>
        <v>0</v>
      </c>
      <c r="G317" s="62"/>
    </row>
    <row r="318" spans="1:7" ht="15.75">
      <c r="A318" s="96" t="s">
        <v>538</v>
      </c>
      <c r="B318" s="89" t="s">
        <v>539</v>
      </c>
      <c r="C318" s="87"/>
      <c r="D318" s="145">
        <f t="shared" ref="D318:D322" si="19">SUM(D319)</f>
        <v>33852</v>
      </c>
      <c r="E318" s="145">
        <f>E319</f>
        <v>33852</v>
      </c>
      <c r="F318" s="149">
        <f t="shared" si="15"/>
        <v>100</v>
      </c>
      <c r="G318" s="66"/>
    </row>
    <row r="319" spans="1:7" ht="31.5">
      <c r="A319" s="86" t="s">
        <v>325</v>
      </c>
      <c r="B319" s="89" t="s">
        <v>539</v>
      </c>
      <c r="C319" s="87">
        <v>400</v>
      </c>
      <c r="D319" s="145">
        <f t="shared" si="19"/>
        <v>33852</v>
      </c>
      <c r="E319" s="145">
        <f>E320</f>
        <v>33852</v>
      </c>
      <c r="F319" s="149">
        <f t="shared" si="15"/>
        <v>100</v>
      </c>
      <c r="G319" s="66"/>
    </row>
    <row r="320" spans="1:7" ht="31.5">
      <c r="A320" s="88" t="s">
        <v>155</v>
      </c>
      <c r="B320" s="89" t="s">
        <v>539</v>
      </c>
      <c r="C320" s="87">
        <v>414</v>
      </c>
      <c r="D320" s="145">
        <v>33852</v>
      </c>
      <c r="E320" s="145">
        <v>33852</v>
      </c>
      <c r="F320" s="149">
        <f t="shared" si="15"/>
        <v>100</v>
      </c>
      <c r="G320" s="66"/>
    </row>
    <row r="321" spans="1:7" ht="15.75">
      <c r="A321" s="96" t="s">
        <v>670</v>
      </c>
      <c r="B321" s="89" t="s">
        <v>540</v>
      </c>
      <c r="C321" s="87"/>
      <c r="D321" s="145">
        <f t="shared" si="19"/>
        <v>6314.09</v>
      </c>
      <c r="E321" s="145">
        <f>E322</f>
        <v>6314.08</v>
      </c>
      <c r="F321" s="149">
        <f t="shared" si="15"/>
        <v>99.999841624050333</v>
      </c>
      <c r="G321" s="66"/>
    </row>
    <row r="322" spans="1:7" ht="31.5">
      <c r="A322" s="86" t="s">
        <v>325</v>
      </c>
      <c r="B322" s="89" t="s">
        <v>540</v>
      </c>
      <c r="C322" s="87">
        <v>400</v>
      </c>
      <c r="D322" s="145">
        <f t="shared" si="19"/>
        <v>6314.09</v>
      </c>
      <c r="E322" s="145">
        <f>E323</f>
        <v>6314.08</v>
      </c>
      <c r="F322" s="149">
        <f t="shared" si="15"/>
        <v>99.999841624050333</v>
      </c>
      <c r="G322" s="66"/>
    </row>
    <row r="323" spans="1:7" ht="31.5">
      <c r="A323" s="88" t="s">
        <v>155</v>
      </c>
      <c r="B323" s="89" t="s">
        <v>540</v>
      </c>
      <c r="C323" s="87">
        <v>414</v>
      </c>
      <c r="D323" s="145">
        <v>6314.09</v>
      </c>
      <c r="E323" s="145">
        <v>6314.08</v>
      </c>
      <c r="F323" s="149">
        <f t="shared" si="15"/>
        <v>99.999841624050333</v>
      </c>
      <c r="G323" s="66"/>
    </row>
    <row r="324" spans="1:7" ht="47.25">
      <c r="A324" s="96" t="s">
        <v>543</v>
      </c>
      <c r="B324" s="89" t="s">
        <v>544</v>
      </c>
      <c r="C324" s="87"/>
      <c r="D324" s="145">
        <f>SUM(D325)</f>
        <v>2050.6</v>
      </c>
      <c r="E324" s="149">
        <f>E325</f>
        <v>2050.59</v>
      </c>
      <c r="F324" s="149">
        <f t="shared" si="15"/>
        <v>99.999512337852352</v>
      </c>
    </row>
    <row r="325" spans="1:7" ht="47.25">
      <c r="A325" s="96" t="s">
        <v>545</v>
      </c>
      <c r="B325" s="89" t="s">
        <v>546</v>
      </c>
      <c r="C325" s="87"/>
      <c r="D325" s="145">
        <f>SUM(D326)</f>
        <v>2050.6</v>
      </c>
      <c r="E325" s="149">
        <f>E326</f>
        <v>2050.59</v>
      </c>
      <c r="F325" s="149">
        <f t="shared" si="15"/>
        <v>99.999512337852352</v>
      </c>
    </row>
    <row r="326" spans="1:7" ht="31.5">
      <c r="A326" s="96" t="s">
        <v>26</v>
      </c>
      <c r="B326" s="89" t="s">
        <v>546</v>
      </c>
      <c r="C326" s="83">
        <v>600</v>
      </c>
      <c r="D326" s="145">
        <f>SUM(D327,D329)</f>
        <v>2050.6</v>
      </c>
      <c r="E326" s="148">
        <f>E327+E329</f>
        <v>2050.59</v>
      </c>
      <c r="F326" s="149">
        <f t="shared" si="15"/>
        <v>99.999512337852352</v>
      </c>
    </row>
    <row r="327" spans="1:7" ht="15.75">
      <c r="A327" s="96" t="s">
        <v>47</v>
      </c>
      <c r="B327" s="89" t="s">
        <v>546</v>
      </c>
      <c r="C327" s="83">
        <v>610</v>
      </c>
      <c r="D327" s="145">
        <f>SUM(D328,)</f>
        <v>856.6</v>
      </c>
      <c r="E327" s="148">
        <v>856.59</v>
      </c>
      <c r="F327" s="149">
        <f t="shared" si="15"/>
        <v>99.998832593976189</v>
      </c>
    </row>
    <row r="328" spans="1:7" ht="15.75">
      <c r="A328" s="96" t="s">
        <v>48</v>
      </c>
      <c r="B328" s="89" t="s">
        <v>546</v>
      </c>
      <c r="C328" s="101">
        <v>612</v>
      </c>
      <c r="D328" s="145">
        <v>856.6</v>
      </c>
      <c r="E328" s="155">
        <v>856.59</v>
      </c>
      <c r="F328" s="149">
        <f t="shared" si="15"/>
        <v>99.998832593976189</v>
      </c>
    </row>
    <row r="329" spans="1:7" s="1" customFormat="1" ht="15.75">
      <c r="A329" s="96" t="s">
        <v>27</v>
      </c>
      <c r="B329" s="89" t="s">
        <v>546</v>
      </c>
      <c r="C329" s="101">
        <v>620</v>
      </c>
      <c r="D329" s="145">
        <f>SUM(D330)</f>
        <v>1194</v>
      </c>
      <c r="E329" s="155">
        <v>1194</v>
      </c>
      <c r="F329" s="149">
        <f t="shared" si="15"/>
        <v>100</v>
      </c>
    </row>
    <row r="330" spans="1:7" s="1" customFormat="1" ht="15.75">
      <c r="A330" s="96" t="s">
        <v>28</v>
      </c>
      <c r="B330" s="89" t="s">
        <v>546</v>
      </c>
      <c r="C330" s="83">
        <v>622</v>
      </c>
      <c r="D330" s="160">
        <v>1194</v>
      </c>
      <c r="E330" s="148">
        <v>1194</v>
      </c>
      <c r="F330" s="149">
        <f t="shared" ref="F330:F393" si="20">(E330/D330)*100</f>
        <v>100</v>
      </c>
    </row>
    <row r="331" spans="1:7" ht="15.75">
      <c r="A331" s="84" t="s">
        <v>350</v>
      </c>
      <c r="B331" s="89" t="s">
        <v>351</v>
      </c>
      <c r="C331" s="87"/>
      <c r="D331" s="145">
        <f>SUM(D332,)</f>
        <v>10547.57</v>
      </c>
      <c r="E331" s="149">
        <f>E332</f>
        <v>10545.279999999999</v>
      </c>
      <c r="F331" s="149">
        <f t="shared" si="20"/>
        <v>99.978288838092553</v>
      </c>
      <c r="G331" s="61"/>
    </row>
    <row r="332" spans="1:7" ht="31.5">
      <c r="A332" s="86" t="s">
        <v>730</v>
      </c>
      <c r="B332" s="89" t="s">
        <v>352</v>
      </c>
      <c r="C332" s="87"/>
      <c r="D332" s="145">
        <f>SUM(D333,D338,D344,)</f>
        <v>10547.57</v>
      </c>
      <c r="E332" s="149">
        <f>E333+E338+E344</f>
        <v>10545.279999999999</v>
      </c>
      <c r="F332" s="149">
        <f t="shared" si="20"/>
        <v>99.978288838092553</v>
      </c>
      <c r="G332" s="61"/>
    </row>
    <row r="333" spans="1:7" ht="15.75">
      <c r="A333" s="84" t="s">
        <v>53</v>
      </c>
      <c r="B333" s="89" t="s">
        <v>353</v>
      </c>
      <c r="C333" s="87"/>
      <c r="D333" s="145">
        <f>SUM(D334,D336,)</f>
        <v>3880.57</v>
      </c>
      <c r="E333" s="149">
        <f>E334+E336</f>
        <v>3878.2799999999997</v>
      </c>
      <c r="F333" s="149">
        <f t="shared" si="20"/>
        <v>99.940988050724499</v>
      </c>
      <c r="G333" s="61"/>
    </row>
    <row r="334" spans="1:7" ht="47.25">
      <c r="A334" s="88" t="s">
        <v>41</v>
      </c>
      <c r="B334" s="89" t="s">
        <v>353</v>
      </c>
      <c r="C334" s="83">
        <v>100</v>
      </c>
      <c r="D334" s="145">
        <f>SUM(D335)</f>
        <v>3780.9</v>
      </c>
      <c r="E334" s="148">
        <f>E335</f>
        <v>3780.87</v>
      </c>
      <c r="F334" s="149">
        <f t="shared" si="20"/>
        <v>99.999206538125833</v>
      </c>
      <c r="G334" s="61"/>
    </row>
    <row r="335" spans="1:7" ht="15.75">
      <c r="A335" s="96" t="s">
        <v>55</v>
      </c>
      <c r="B335" s="89" t="s">
        <v>353</v>
      </c>
      <c r="C335" s="83">
        <v>120</v>
      </c>
      <c r="D335" s="145">
        <v>3780.9</v>
      </c>
      <c r="E335" s="148">
        <f>810.99+300.39+2669.49</f>
        <v>3780.87</v>
      </c>
      <c r="F335" s="149">
        <f t="shared" si="20"/>
        <v>99.999206538125833</v>
      </c>
      <c r="G335" s="61"/>
    </row>
    <row r="336" spans="1:7" ht="31.5">
      <c r="A336" s="86" t="s">
        <v>235</v>
      </c>
      <c r="B336" s="89" t="s">
        <v>353</v>
      </c>
      <c r="C336" s="83">
        <v>200</v>
      </c>
      <c r="D336" s="145">
        <f>SUM(D337)</f>
        <v>99.67</v>
      </c>
      <c r="E336" s="148">
        <v>97.41</v>
      </c>
      <c r="F336" s="149">
        <f t="shared" si="20"/>
        <v>97.732517307113469</v>
      </c>
      <c r="G336" s="61"/>
    </row>
    <row r="337" spans="1:7" ht="31.5">
      <c r="A337" s="96" t="s">
        <v>14</v>
      </c>
      <c r="B337" s="89" t="s">
        <v>353</v>
      </c>
      <c r="C337" s="83">
        <v>240</v>
      </c>
      <c r="D337" s="145">
        <v>99.67</v>
      </c>
      <c r="E337" s="148">
        <v>97.41</v>
      </c>
      <c r="F337" s="149">
        <f t="shared" si="20"/>
        <v>97.732517307113469</v>
      </c>
      <c r="G337" s="61"/>
    </row>
    <row r="338" spans="1:7" ht="31.5">
      <c r="A338" s="96" t="s">
        <v>556</v>
      </c>
      <c r="B338" s="89" t="s">
        <v>731</v>
      </c>
      <c r="C338" s="101"/>
      <c r="D338" s="145">
        <f>SUM(D339)</f>
        <v>5633</v>
      </c>
      <c r="E338" s="145">
        <f>E339</f>
        <v>5633</v>
      </c>
      <c r="F338" s="149">
        <f t="shared" si="20"/>
        <v>100</v>
      </c>
      <c r="G338" s="66"/>
    </row>
    <row r="339" spans="1:7" ht="31.5">
      <c r="A339" s="96" t="s">
        <v>26</v>
      </c>
      <c r="B339" s="89" t="s">
        <v>731</v>
      </c>
      <c r="C339" s="83">
        <v>600</v>
      </c>
      <c r="D339" s="145">
        <f>SUM(D340,D342)</f>
        <v>5633</v>
      </c>
      <c r="E339" s="145">
        <f>E340+E342</f>
        <v>5633</v>
      </c>
      <c r="F339" s="149">
        <f t="shared" si="20"/>
        <v>100</v>
      </c>
      <c r="G339" s="66"/>
    </row>
    <row r="340" spans="1:7" ht="15.75">
      <c r="A340" s="96" t="s">
        <v>47</v>
      </c>
      <c r="B340" s="89" t="s">
        <v>731</v>
      </c>
      <c r="C340" s="83">
        <v>610</v>
      </c>
      <c r="D340" s="145">
        <f>SUM(D341)</f>
        <v>2651</v>
      </c>
      <c r="E340" s="145">
        <f>E341</f>
        <v>2651</v>
      </c>
      <c r="F340" s="149">
        <f t="shared" si="20"/>
        <v>100</v>
      </c>
      <c r="G340" s="66"/>
    </row>
    <row r="341" spans="1:7" ht="47.25">
      <c r="A341" s="96" t="s">
        <v>50</v>
      </c>
      <c r="B341" s="89" t="s">
        <v>731</v>
      </c>
      <c r="C341" s="101">
        <v>611</v>
      </c>
      <c r="D341" s="145">
        <v>2651</v>
      </c>
      <c r="E341" s="145">
        <v>2651</v>
      </c>
      <c r="F341" s="149">
        <f t="shared" si="20"/>
        <v>100</v>
      </c>
      <c r="G341" s="66"/>
    </row>
    <row r="342" spans="1:7" ht="15.75">
      <c r="A342" s="100" t="s">
        <v>27</v>
      </c>
      <c r="B342" s="89" t="s">
        <v>731</v>
      </c>
      <c r="C342" s="87">
        <v>620</v>
      </c>
      <c r="D342" s="145">
        <f>SUM(D343)</f>
        <v>2982</v>
      </c>
      <c r="E342" s="145">
        <f>E343</f>
        <v>2982</v>
      </c>
      <c r="F342" s="149">
        <f t="shared" si="20"/>
        <v>100</v>
      </c>
      <c r="G342" s="66"/>
    </row>
    <row r="343" spans="1:7" ht="47.25">
      <c r="A343" s="100" t="s">
        <v>43</v>
      </c>
      <c r="B343" s="89" t="s">
        <v>731</v>
      </c>
      <c r="C343" s="87">
        <v>621</v>
      </c>
      <c r="D343" s="145">
        <v>2982</v>
      </c>
      <c r="E343" s="145">
        <v>2982</v>
      </c>
      <c r="F343" s="149">
        <f t="shared" si="20"/>
        <v>100</v>
      </c>
      <c r="G343" s="66"/>
    </row>
    <row r="344" spans="1:7" ht="31.5">
      <c r="A344" s="96" t="s">
        <v>555</v>
      </c>
      <c r="B344" s="89" t="s">
        <v>732</v>
      </c>
      <c r="C344" s="101"/>
      <c r="D344" s="145">
        <f>SUM(D345)</f>
        <v>1034</v>
      </c>
      <c r="E344" s="155">
        <f>E345</f>
        <v>1034</v>
      </c>
      <c r="F344" s="149">
        <f t="shared" si="20"/>
        <v>100</v>
      </c>
      <c r="G344" s="66"/>
    </row>
    <row r="345" spans="1:7" ht="31.5">
      <c r="A345" s="96" t="s">
        <v>26</v>
      </c>
      <c r="B345" s="89" t="s">
        <v>732</v>
      </c>
      <c r="C345" s="83">
        <v>600</v>
      </c>
      <c r="D345" s="145">
        <f>SUM(D346,D348)</f>
        <v>1034</v>
      </c>
      <c r="E345" s="148">
        <f>E346+E348</f>
        <v>1034</v>
      </c>
      <c r="F345" s="149">
        <f t="shared" si="20"/>
        <v>100</v>
      </c>
      <c r="G345" s="66"/>
    </row>
    <row r="346" spans="1:7" ht="15.75">
      <c r="A346" s="96" t="s">
        <v>47</v>
      </c>
      <c r="B346" s="89" t="s">
        <v>732</v>
      </c>
      <c r="C346" s="83">
        <v>610</v>
      </c>
      <c r="D346" s="145">
        <f>SUM(D347)</f>
        <v>472.8</v>
      </c>
      <c r="E346" s="148">
        <v>472.8</v>
      </c>
      <c r="F346" s="149">
        <f t="shared" si="20"/>
        <v>100</v>
      </c>
      <c r="G346" s="66"/>
    </row>
    <row r="347" spans="1:7" ht="47.25">
      <c r="A347" s="96" t="s">
        <v>50</v>
      </c>
      <c r="B347" s="89" t="s">
        <v>732</v>
      </c>
      <c r="C347" s="101">
        <v>611</v>
      </c>
      <c r="D347" s="145">
        <v>472.8</v>
      </c>
      <c r="E347" s="155">
        <v>472.8</v>
      </c>
      <c r="F347" s="149">
        <f t="shared" si="20"/>
        <v>100</v>
      </c>
      <c r="G347" s="66"/>
    </row>
    <row r="348" spans="1:7" ht="15.75">
      <c r="A348" s="100" t="s">
        <v>27</v>
      </c>
      <c r="B348" s="89" t="s">
        <v>732</v>
      </c>
      <c r="C348" s="87">
        <v>620</v>
      </c>
      <c r="D348" s="145">
        <f>SUM(D349)</f>
        <v>561.20000000000005</v>
      </c>
      <c r="E348" s="149">
        <v>561.20000000000005</v>
      </c>
      <c r="F348" s="149">
        <f t="shared" si="20"/>
        <v>100</v>
      </c>
      <c r="G348" s="66"/>
    </row>
    <row r="349" spans="1:7" ht="47.25">
      <c r="A349" s="100" t="s">
        <v>43</v>
      </c>
      <c r="B349" s="89" t="s">
        <v>732</v>
      </c>
      <c r="C349" s="87">
        <v>621</v>
      </c>
      <c r="D349" s="145">
        <v>561.20000000000005</v>
      </c>
      <c r="E349" s="149">
        <v>561.20000000000005</v>
      </c>
      <c r="F349" s="149">
        <f t="shared" si="20"/>
        <v>100</v>
      </c>
      <c r="G349" s="66"/>
    </row>
    <row r="350" spans="1:7" ht="15.75">
      <c r="A350" s="96" t="s">
        <v>431</v>
      </c>
      <c r="B350" s="89" t="s">
        <v>430</v>
      </c>
      <c r="C350" s="83"/>
      <c r="D350" s="145">
        <v>2209</v>
      </c>
      <c r="E350" s="145">
        <f>E351</f>
        <v>2209</v>
      </c>
      <c r="F350" s="149">
        <f t="shared" si="20"/>
        <v>100</v>
      </c>
      <c r="G350" s="66"/>
    </row>
    <row r="351" spans="1:7" ht="47.25">
      <c r="A351" s="84" t="s">
        <v>434</v>
      </c>
      <c r="B351" s="85" t="s">
        <v>432</v>
      </c>
      <c r="C351" s="101"/>
      <c r="D351" s="145">
        <f>SUM(D352)</f>
        <v>2209</v>
      </c>
      <c r="E351" s="155">
        <f>E352</f>
        <v>2209</v>
      </c>
      <c r="F351" s="149">
        <f t="shared" si="20"/>
        <v>100</v>
      </c>
      <c r="G351" s="66"/>
    </row>
    <row r="352" spans="1:7" ht="63">
      <c r="A352" s="110" t="s">
        <v>94</v>
      </c>
      <c r="B352" s="85" t="s">
        <v>433</v>
      </c>
      <c r="C352" s="87"/>
      <c r="D352" s="145">
        <f>SUM(D354,D356)</f>
        <v>2209</v>
      </c>
      <c r="E352" s="149">
        <f>E353+E356</f>
        <v>2209</v>
      </c>
      <c r="F352" s="149">
        <f t="shared" si="20"/>
        <v>100</v>
      </c>
      <c r="G352" s="66"/>
    </row>
    <row r="353" spans="1:7" ht="47.25">
      <c r="A353" s="86" t="s">
        <v>41</v>
      </c>
      <c r="B353" s="85" t="s">
        <v>433</v>
      </c>
      <c r="C353" s="87">
        <v>100</v>
      </c>
      <c r="D353" s="145">
        <f>SUM(D354)</f>
        <v>1847.7</v>
      </c>
      <c r="E353" s="149">
        <f>E354</f>
        <v>1847.7</v>
      </c>
      <c r="F353" s="149">
        <f t="shared" si="20"/>
        <v>100</v>
      </c>
      <c r="G353" s="66"/>
    </row>
    <row r="354" spans="1:7" ht="15.75">
      <c r="A354" s="86" t="s">
        <v>55</v>
      </c>
      <c r="B354" s="85" t="s">
        <v>433</v>
      </c>
      <c r="C354" s="87">
        <v>120</v>
      </c>
      <c r="D354" s="145">
        <v>1847.7</v>
      </c>
      <c r="E354" s="152">
        <f>E355</f>
        <v>1847.7</v>
      </c>
      <c r="F354" s="149">
        <f t="shared" si="20"/>
        <v>100</v>
      </c>
      <c r="G354" s="66"/>
    </row>
    <row r="355" spans="1:7" ht="15.75">
      <c r="A355" s="84" t="s">
        <v>95</v>
      </c>
      <c r="B355" s="85" t="s">
        <v>433</v>
      </c>
      <c r="C355" s="87">
        <v>120</v>
      </c>
      <c r="D355" s="145">
        <v>1847.7</v>
      </c>
      <c r="E355" s="152">
        <f>422.7+300+1125</f>
        <v>1847.7</v>
      </c>
      <c r="F355" s="149">
        <f t="shared" si="20"/>
        <v>100</v>
      </c>
      <c r="G355" s="66"/>
    </row>
    <row r="356" spans="1:7" ht="31.5">
      <c r="A356" s="86" t="s">
        <v>235</v>
      </c>
      <c r="B356" s="85" t="s">
        <v>433</v>
      </c>
      <c r="C356" s="87">
        <v>200</v>
      </c>
      <c r="D356" s="145">
        <f>SUM(D357)</f>
        <v>361.3</v>
      </c>
      <c r="E356" s="152">
        <f>E357</f>
        <v>361.3</v>
      </c>
      <c r="F356" s="149">
        <f t="shared" si="20"/>
        <v>100</v>
      </c>
      <c r="G356" s="66"/>
    </row>
    <row r="357" spans="1:7" ht="31.5">
      <c r="A357" s="86" t="s">
        <v>14</v>
      </c>
      <c r="B357" s="85" t="s">
        <v>433</v>
      </c>
      <c r="C357" s="87">
        <v>240</v>
      </c>
      <c r="D357" s="145">
        <v>361.3</v>
      </c>
      <c r="E357" s="152">
        <f>E358</f>
        <v>361.3</v>
      </c>
      <c r="F357" s="149">
        <f t="shared" si="20"/>
        <v>100</v>
      </c>
      <c r="G357" s="66"/>
    </row>
    <row r="358" spans="1:7" ht="15.75">
      <c r="A358" s="86" t="s">
        <v>125</v>
      </c>
      <c r="B358" s="85" t="s">
        <v>433</v>
      </c>
      <c r="C358" s="87">
        <v>240</v>
      </c>
      <c r="D358" s="145">
        <v>361.3</v>
      </c>
      <c r="E358" s="152">
        <v>361.3</v>
      </c>
      <c r="F358" s="149">
        <f t="shared" si="20"/>
        <v>100</v>
      </c>
      <c r="G358" s="66"/>
    </row>
    <row r="359" spans="1:7" ht="15.75" hidden="1">
      <c r="A359" s="86"/>
      <c r="B359" s="85"/>
      <c r="C359" s="87"/>
      <c r="D359" s="145"/>
      <c r="E359" s="152"/>
      <c r="F359" s="149" t="e">
        <f t="shared" si="20"/>
        <v>#DIV/0!</v>
      </c>
      <c r="G359" s="66"/>
    </row>
    <row r="360" spans="1:7" ht="31.5">
      <c r="A360" s="80" t="s">
        <v>488</v>
      </c>
      <c r="B360" s="81" t="s">
        <v>90</v>
      </c>
      <c r="C360" s="107"/>
      <c r="D360" s="138">
        <f>SUM(D361,D375,D398,D407,D434)</f>
        <v>294229.91000000003</v>
      </c>
      <c r="E360" s="164">
        <v>292540.53999999998</v>
      </c>
      <c r="F360" s="163">
        <f t="shared" si="20"/>
        <v>99.425833355963007</v>
      </c>
      <c r="G360" s="61"/>
    </row>
    <row r="361" spans="1:7" ht="31.5">
      <c r="A361" s="84" t="s">
        <v>489</v>
      </c>
      <c r="B361" s="85" t="s">
        <v>91</v>
      </c>
      <c r="C361" s="101"/>
      <c r="D361" s="145">
        <f>SUM(D362,D366,)</f>
        <v>2730.36</v>
      </c>
      <c r="E361" s="155">
        <f>E362+E366</f>
        <v>2730.26</v>
      </c>
      <c r="F361" s="149">
        <f t="shared" si="20"/>
        <v>99.99633747930676</v>
      </c>
      <c r="G361" s="66"/>
    </row>
    <row r="362" spans="1:7" ht="47.25">
      <c r="A362" s="84" t="s">
        <v>490</v>
      </c>
      <c r="B362" s="85" t="s">
        <v>92</v>
      </c>
      <c r="C362" s="87"/>
      <c r="D362" s="145">
        <f>SUM(D363,)</f>
        <v>798.4</v>
      </c>
      <c r="E362" s="149">
        <v>798.4</v>
      </c>
      <c r="F362" s="149">
        <f t="shared" si="20"/>
        <v>100</v>
      </c>
      <c r="G362" s="66"/>
    </row>
    <row r="363" spans="1:7" ht="31.5">
      <c r="A363" s="84" t="s">
        <v>103</v>
      </c>
      <c r="B363" s="85" t="s">
        <v>491</v>
      </c>
      <c r="C363" s="87"/>
      <c r="D363" s="145">
        <f>SUM(D364,)</f>
        <v>798.4</v>
      </c>
      <c r="E363" s="149">
        <v>798.4</v>
      </c>
      <c r="F363" s="149">
        <f t="shared" si="20"/>
        <v>100</v>
      </c>
      <c r="G363" s="66"/>
    </row>
    <row r="364" spans="1:7" ht="31.5">
      <c r="A364" s="86" t="s">
        <v>235</v>
      </c>
      <c r="B364" s="85" t="s">
        <v>491</v>
      </c>
      <c r="C364" s="87">
        <v>200</v>
      </c>
      <c r="D364" s="145">
        <f>SUM(D365)</f>
        <v>798.4</v>
      </c>
      <c r="E364" s="149">
        <v>798.4</v>
      </c>
      <c r="F364" s="149">
        <f t="shared" si="20"/>
        <v>100</v>
      </c>
      <c r="G364" s="66"/>
    </row>
    <row r="365" spans="1:7" ht="31.5">
      <c r="A365" s="86" t="s">
        <v>14</v>
      </c>
      <c r="B365" s="85" t="s">
        <v>491</v>
      </c>
      <c r="C365" s="87">
        <v>240</v>
      </c>
      <c r="D365" s="145">
        <v>798.4</v>
      </c>
      <c r="E365" s="149">
        <v>798.4</v>
      </c>
      <c r="F365" s="149">
        <f t="shared" si="20"/>
        <v>100</v>
      </c>
      <c r="G365" s="66"/>
    </row>
    <row r="366" spans="1:7" ht="31.5">
      <c r="A366" s="86" t="s">
        <v>493</v>
      </c>
      <c r="B366" s="85" t="s">
        <v>492</v>
      </c>
      <c r="C366" s="87"/>
      <c r="D366" s="145">
        <f>SUM(D367,D372)</f>
        <v>1931.96</v>
      </c>
      <c r="E366" s="149">
        <f>E367+E372</f>
        <v>1931.8600000000001</v>
      </c>
      <c r="F366" s="149">
        <f t="shared" si="20"/>
        <v>99.994823909397709</v>
      </c>
      <c r="G366" s="66"/>
    </row>
    <row r="367" spans="1:7" ht="47.25">
      <c r="A367" s="84" t="s">
        <v>104</v>
      </c>
      <c r="B367" s="85" t="s">
        <v>494</v>
      </c>
      <c r="C367" s="87"/>
      <c r="D367" s="145">
        <f>SUM(D368,D370)</f>
        <v>734.4</v>
      </c>
      <c r="E367" s="149">
        <f>E368+E370</f>
        <v>734.39</v>
      </c>
      <c r="F367" s="149">
        <f t="shared" si="20"/>
        <v>99.998638344226578</v>
      </c>
      <c r="G367" s="66"/>
    </row>
    <row r="368" spans="1:7" ht="31.5">
      <c r="A368" s="86" t="s">
        <v>235</v>
      </c>
      <c r="B368" s="85" t="s">
        <v>494</v>
      </c>
      <c r="C368" s="87">
        <v>200</v>
      </c>
      <c r="D368" s="145">
        <f>SUM(D369)</f>
        <v>699.54</v>
      </c>
      <c r="E368" s="149">
        <f>E369</f>
        <v>699.53</v>
      </c>
      <c r="F368" s="149">
        <f t="shared" si="20"/>
        <v>99.998570489178604</v>
      </c>
      <c r="G368" s="66"/>
    </row>
    <row r="369" spans="1:7" ht="31.5">
      <c r="A369" s="86" t="s">
        <v>14</v>
      </c>
      <c r="B369" s="85" t="s">
        <v>494</v>
      </c>
      <c r="C369" s="87">
        <v>240</v>
      </c>
      <c r="D369" s="145">
        <v>699.54</v>
      </c>
      <c r="E369" s="149">
        <v>699.53</v>
      </c>
      <c r="F369" s="149">
        <f t="shared" si="20"/>
        <v>99.998570489178604</v>
      </c>
      <c r="G369" s="66"/>
    </row>
    <row r="370" spans="1:7" ht="15.75">
      <c r="A370" s="97" t="s">
        <v>7</v>
      </c>
      <c r="B370" s="85" t="s">
        <v>494</v>
      </c>
      <c r="C370" s="87">
        <v>800</v>
      </c>
      <c r="D370" s="145">
        <f>SUM(D371)</f>
        <v>34.86</v>
      </c>
      <c r="E370" s="149">
        <f>E371</f>
        <v>34.86</v>
      </c>
      <c r="F370" s="149">
        <f t="shared" si="20"/>
        <v>100</v>
      </c>
    </row>
    <row r="371" spans="1:7" ht="15.75">
      <c r="A371" s="97" t="s">
        <v>44</v>
      </c>
      <c r="B371" s="85" t="s">
        <v>494</v>
      </c>
      <c r="C371" s="87">
        <v>850</v>
      </c>
      <c r="D371" s="154">
        <v>34.86</v>
      </c>
      <c r="E371" s="149">
        <v>34.86</v>
      </c>
      <c r="F371" s="149">
        <f t="shared" si="20"/>
        <v>100</v>
      </c>
    </row>
    <row r="372" spans="1:7" ht="15.75">
      <c r="A372" s="84" t="s">
        <v>105</v>
      </c>
      <c r="B372" s="85" t="s">
        <v>495</v>
      </c>
      <c r="C372" s="87"/>
      <c r="D372" s="145">
        <f>SUM(D373)</f>
        <v>1197.56</v>
      </c>
      <c r="E372" s="149">
        <f>E373</f>
        <v>1197.47</v>
      </c>
      <c r="F372" s="149">
        <f t="shared" si="20"/>
        <v>99.992484718928495</v>
      </c>
      <c r="G372" s="66"/>
    </row>
    <row r="373" spans="1:7" ht="31.5">
      <c r="A373" s="86" t="s">
        <v>235</v>
      </c>
      <c r="B373" s="85" t="s">
        <v>495</v>
      </c>
      <c r="C373" s="87">
        <v>200</v>
      </c>
      <c r="D373" s="145">
        <f>SUM(D374)</f>
        <v>1197.56</v>
      </c>
      <c r="E373" s="149">
        <f>E374</f>
        <v>1197.47</v>
      </c>
      <c r="F373" s="149">
        <f t="shared" si="20"/>
        <v>99.992484718928495</v>
      </c>
      <c r="G373" s="66"/>
    </row>
    <row r="374" spans="1:7" ht="31.5">
      <c r="A374" s="86" t="s">
        <v>14</v>
      </c>
      <c r="B374" s="85" t="s">
        <v>495</v>
      </c>
      <c r="C374" s="87">
        <v>240</v>
      </c>
      <c r="D374" s="145">
        <v>1197.56</v>
      </c>
      <c r="E374" s="149">
        <v>1197.47</v>
      </c>
      <c r="F374" s="149">
        <f t="shared" si="20"/>
        <v>99.992484718928495</v>
      </c>
      <c r="G374" s="66"/>
    </row>
    <row r="375" spans="1:7" ht="31.5">
      <c r="A375" s="84" t="s">
        <v>497</v>
      </c>
      <c r="B375" s="89" t="s">
        <v>496</v>
      </c>
      <c r="C375" s="83"/>
      <c r="D375" s="145">
        <f>SUM(D376,D386)</f>
        <v>115725.88</v>
      </c>
      <c r="E375" s="148">
        <v>115698.61</v>
      </c>
      <c r="F375" s="149">
        <f t="shared" si="20"/>
        <v>99.976435694418569</v>
      </c>
      <c r="G375" s="66"/>
    </row>
    <row r="376" spans="1:7" ht="31.5">
      <c r="A376" s="84" t="s">
        <v>108</v>
      </c>
      <c r="B376" s="85" t="s">
        <v>498</v>
      </c>
      <c r="C376" s="83"/>
      <c r="D376" s="145">
        <f>SUM(D377,D382)</f>
        <v>55461.340000000004</v>
      </c>
      <c r="E376" s="148">
        <f>E377+E383</f>
        <v>55461.340000000004</v>
      </c>
      <c r="F376" s="149">
        <f t="shared" si="20"/>
        <v>100</v>
      </c>
      <c r="G376" s="66"/>
    </row>
    <row r="377" spans="1:7" ht="15.75">
      <c r="A377" s="106" t="s">
        <v>110</v>
      </c>
      <c r="B377" s="85" t="s">
        <v>499</v>
      </c>
      <c r="C377" s="83"/>
      <c r="D377" s="145">
        <f>SUM(D378,D380,)</f>
        <v>12142.04</v>
      </c>
      <c r="E377" s="148">
        <f>E378+E380</f>
        <v>12142.039999999999</v>
      </c>
      <c r="F377" s="149">
        <f t="shared" si="20"/>
        <v>99.999999999999986</v>
      </c>
      <c r="G377" s="66"/>
    </row>
    <row r="378" spans="1:7" ht="47.25">
      <c r="A378" s="86" t="s">
        <v>41</v>
      </c>
      <c r="B378" s="85" t="s">
        <v>499</v>
      </c>
      <c r="C378" s="87">
        <v>100</v>
      </c>
      <c r="D378" s="145">
        <f>SUM(D379)</f>
        <v>11679.54</v>
      </c>
      <c r="E378" s="149">
        <f>E379</f>
        <v>11679.539999999999</v>
      </c>
      <c r="F378" s="149">
        <f t="shared" si="20"/>
        <v>99.999999999999986</v>
      </c>
      <c r="G378" s="66"/>
    </row>
    <row r="379" spans="1:7" ht="15.75">
      <c r="A379" s="86" t="s">
        <v>42</v>
      </c>
      <c r="B379" s="85" t="s">
        <v>499</v>
      </c>
      <c r="C379" s="87">
        <v>110</v>
      </c>
      <c r="D379" s="145">
        <v>11679.54</v>
      </c>
      <c r="E379" s="149">
        <f>2523.08+0.16+9156.3</f>
        <v>11679.539999999999</v>
      </c>
      <c r="F379" s="149">
        <f t="shared" si="20"/>
        <v>99.999999999999986</v>
      </c>
      <c r="G379" s="66"/>
    </row>
    <row r="380" spans="1:7" ht="31.5">
      <c r="A380" s="86" t="s">
        <v>235</v>
      </c>
      <c r="B380" s="85" t="s">
        <v>499</v>
      </c>
      <c r="C380" s="87">
        <v>200</v>
      </c>
      <c r="D380" s="145">
        <f>SUM(D381)</f>
        <v>462.5</v>
      </c>
      <c r="E380" s="149">
        <f>E381</f>
        <v>462.5</v>
      </c>
      <c r="F380" s="149">
        <f t="shared" si="20"/>
        <v>100</v>
      </c>
      <c r="G380" s="66"/>
    </row>
    <row r="381" spans="1:7" ht="31.5">
      <c r="A381" s="86" t="s">
        <v>14</v>
      </c>
      <c r="B381" s="85" t="s">
        <v>499</v>
      </c>
      <c r="C381" s="87">
        <v>240</v>
      </c>
      <c r="D381" s="145">
        <v>462.5</v>
      </c>
      <c r="E381" s="149">
        <v>462.5</v>
      </c>
      <c r="F381" s="149">
        <f t="shared" si="20"/>
        <v>100</v>
      </c>
      <c r="G381" s="66"/>
    </row>
    <row r="382" spans="1:7" ht="31.5">
      <c r="A382" s="106" t="s">
        <v>109</v>
      </c>
      <c r="B382" s="85" t="s">
        <v>500</v>
      </c>
      <c r="C382" s="87"/>
      <c r="D382" s="145">
        <f>SUM(D383)</f>
        <v>43319.3</v>
      </c>
      <c r="E382" s="149">
        <f>E383</f>
        <v>43319.3</v>
      </c>
      <c r="F382" s="149">
        <f t="shared" si="20"/>
        <v>100</v>
      </c>
      <c r="G382" s="66"/>
    </row>
    <row r="383" spans="1:7" ht="31.5">
      <c r="A383" s="96" t="s">
        <v>26</v>
      </c>
      <c r="B383" s="85" t="s">
        <v>500</v>
      </c>
      <c r="C383" s="83">
        <v>600</v>
      </c>
      <c r="D383" s="145">
        <f>SUM(D384)</f>
        <v>43319.3</v>
      </c>
      <c r="E383" s="148">
        <f>E384</f>
        <v>43319.3</v>
      </c>
      <c r="F383" s="149">
        <f t="shared" si="20"/>
        <v>100</v>
      </c>
      <c r="G383" s="66"/>
    </row>
    <row r="384" spans="1:7" ht="15.75">
      <c r="A384" s="96" t="s">
        <v>47</v>
      </c>
      <c r="B384" s="85" t="s">
        <v>500</v>
      </c>
      <c r="C384" s="83">
        <v>610</v>
      </c>
      <c r="D384" s="145">
        <f>SUM(D385,)</f>
        <v>43319.3</v>
      </c>
      <c r="E384" s="148">
        <f>E385</f>
        <v>43319.3</v>
      </c>
      <c r="F384" s="149">
        <f t="shared" si="20"/>
        <v>100</v>
      </c>
      <c r="G384" s="66"/>
    </row>
    <row r="385" spans="1:7" ht="47.25">
      <c r="A385" s="96" t="s">
        <v>50</v>
      </c>
      <c r="B385" s="85" t="s">
        <v>500</v>
      </c>
      <c r="C385" s="83">
        <v>611</v>
      </c>
      <c r="D385" s="145">
        <v>43319.3</v>
      </c>
      <c r="E385" s="148">
        <v>43319.3</v>
      </c>
      <c r="F385" s="149">
        <f t="shared" si="20"/>
        <v>100</v>
      </c>
      <c r="G385" s="66"/>
    </row>
    <row r="386" spans="1:7" ht="47.25">
      <c r="A386" s="96" t="s">
        <v>524</v>
      </c>
      <c r="B386" s="85" t="s">
        <v>525</v>
      </c>
      <c r="C386" s="83"/>
      <c r="D386" s="145">
        <f>SUM(D387,D394)</f>
        <v>60264.54</v>
      </c>
      <c r="E386" s="148">
        <f>E387+E394</f>
        <v>60237.290000000008</v>
      </c>
      <c r="F386" s="149">
        <f t="shared" si="20"/>
        <v>99.9547826964248</v>
      </c>
      <c r="G386" s="66"/>
    </row>
    <row r="387" spans="1:7" ht="47.25">
      <c r="A387" s="106" t="s">
        <v>111</v>
      </c>
      <c r="B387" s="85" t="s">
        <v>526</v>
      </c>
      <c r="C387" s="87"/>
      <c r="D387" s="145">
        <f>SUM(D388,D390,D392)</f>
        <v>58698.54</v>
      </c>
      <c r="E387" s="149">
        <f>E388+E390+E392</f>
        <v>58671.290000000008</v>
      </c>
      <c r="F387" s="149">
        <f t="shared" si="20"/>
        <v>99.953576358117274</v>
      </c>
      <c r="G387" s="66"/>
    </row>
    <row r="388" spans="1:7" ht="47.25">
      <c r="A388" s="86" t="s">
        <v>41</v>
      </c>
      <c r="B388" s="85" t="s">
        <v>526</v>
      </c>
      <c r="C388" s="87">
        <v>100</v>
      </c>
      <c r="D388" s="145">
        <f>SUM(D389)</f>
        <v>54922.96</v>
      </c>
      <c r="E388" s="149">
        <f>E389</f>
        <v>54922.880000000005</v>
      </c>
      <c r="F388" s="149">
        <f t="shared" si="20"/>
        <v>99.999854341426612</v>
      </c>
      <c r="G388" s="66"/>
    </row>
    <row r="389" spans="1:7" ht="15.75">
      <c r="A389" s="86" t="s">
        <v>42</v>
      </c>
      <c r="B389" s="85" t="s">
        <v>526</v>
      </c>
      <c r="C389" s="87">
        <v>110</v>
      </c>
      <c r="D389" s="145">
        <v>54922.96</v>
      </c>
      <c r="E389" s="149">
        <f>12317.07+2.76+42603.05</f>
        <v>54922.880000000005</v>
      </c>
      <c r="F389" s="149">
        <f t="shared" si="20"/>
        <v>99.999854341426612</v>
      </c>
      <c r="G389" s="66"/>
    </row>
    <row r="390" spans="1:7" ht="31.5">
      <c r="A390" s="86" t="s">
        <v>235</v>
      </c>
      <c r="B390" s="85" t="s">
        <v>526</v>
      </c>
      <c r="C390" s="87">
        <v>200</v>
      </c>
      <c r="D390" s="145">
        <f>SUM(D391)</f>
        <v>3773.84</v>
      </c>
      <c r="E390" s="149">
        <f>E391</f>
        <v>3746.68</v>
      </c>
      <c r="F390" s="149">
        <f t="shared" si="20"/>
        <v>99.280308651135172</v>
      </c>
      <c r="G390" s="66"/>
    </row>
    <row r="391" spans="1:7" ht="31.5">
      <c r="A391" s="86" t="s">
        <v>14</v>
      </c>
      <c r="B391" s="85" t="s">
        <v>526</v>
      </c>
      <c r="C391" s="87">
        <v>240</v>
      </c>
      <c r="D391" s="145">
        <v>3773.84</v>
      </c>
      <c r="E391" s="149">
        <v>3746.68</v>
      </c>
      <c r="F391" s="149">
        <f t="shared" si="20"/>
        <v>99.280308651135172</v>
      </c>
      <c r="G391" s="66"/>
    </row>
    <row r="392" spans="1:7" ht="15.75">
      <c r="A392" s="86" t="s">
        <v>7</v>
      </c>
      <c r="B392" s="85" t="s">
        <v>526</v>
      </c>
      <c r="C392" s="87">
        <v>800</v>
      </c>
      <c r="D392" s="145">
        <f>SUM(D393)</f>
        <v>1.74</v>
      </c>
      <c r="E392" s="152">
        <f>E393</f>
        <v>1.73</v>
      </c>
      <c r="F392" s="149">
        <f t="shared" si="20"/>
        <v>99.425287356321832</v>
      </c>
      <c r="G392" s="66"/>
    </row>
    <row r="393" spans="1:7" ht="15.75">
      <c r="A393" s="86" t="s">
        <v>44</v>
      </c>
      <c r="B393" s="85" t="s">
        <v>526</v>
      </c>
      <c r="C393" s="87">
        <v>850</v>
      </c>
      <c r="D393" s="153">
        <v>1.74</v>
      </c>
      <c r="E393" s="152">
        <v>1.73</v>
      </c>
      <c r="F393" s="149">
        <f t="shared" si="20"/>
        <v>99.425287356321832</v>
      </c>
      <c r="G393" s="66"/>
    </row>
    <row r="394" spans="1:7" ht="63">
      <c r="A394" s="86" t="s">
        <v>160</v>
      </c>
      <c r="B394" s="85" t="s">
        <v>527</v>
      </c>
      <c r="C394" s="87"/>
      <c r="D394" s="145">
        <f t="shared" ref="D394:D395" si="21">SUM(D395)</f>
        <v>1566</v>
      </c>
      <c r="E394" s="149">
        <f>E395</f>
        <v>1566</v>
      </c>
      <c r="F394" s="149">
        <f t="shared" ref="F394:F457" si="22">(E394/D394)*100</f>
        <v>100</v>
      </c>
      <c r="G394" s="66"/>
    </row>
    <row r="395" spans="1:7" ht="47.25">
      <c r="A395" s="84" t="s">
        <v>41</v>
      </c>
      <c r="B395" s="85" t="s">
        <v>527</v>
      </c>
      <c r="C395" s="87">
        <v>100</v>
      </c>
      <c r="D395" s="145">
        <f t="shared" si="21"/>
        <v>1566</v>
      </c>
      <c r="E395" s="149">
        <f>E396</f>
        <v>1566</v>
      </c>
      <c r="F395" s="149">
        <f t="shared" si="22"/>
        <v>100</v>
      </c>
      <c r="G395" s="66"/>
    </row>
    <row r="396" spans="1:7" ht="15.75">
      <c r="A396" s="86" t="s">
        <v>42</v>
      </c>
      <c r="B396" s="85" t="s">
        <v>527</v>
      </c>
      <c r="C396" s="87">
        <v>110</v>
      </c>
      <c r="D396" s="145">
        <v>1566</v>
      </c>
      <c r="E396" s="149">
        <f>E397</f>
        <v>1566</v>
      </c>
      <c r="F396" s="149">
        <f t="shared" si="22"/>
        <v>100</v>
      </c>
      <c r="G396" s="66"/>
    </row>
    <row r="397" spans="1:7" ht="15.75">
      <c r="A397" s="86" t="s">
        <v>125</v>
      </c>
      <c r="B397" s="85" t="s">
        <v>527</v>
      </c>
      <c r="C397" s="87">
        <v>110</v>
      </c>
      <c r="D397" s="145">
        <v>1566</v>
      </c>
      <c r="E397" s="149">
        <f>1194.65+371.35</f>
        <v>1566</v>
      </c>
      <c r="F397" s="149">
        <f t="shared" si="22"/>
        <v>100</v>
      </c>
      <c r="G397" s="66"/>
    </row>
    <row r="398" spans="1:7" ht="31.5">
      <c r="A398" s="84" t="s">
        <v>501</v>
      </c>
      <c r="B398" s="85" t="s">
        <v>96</v>
      </c>
      <c r="C398" s="98"/>
      <c r="D398" s="145">
        <f>SUM(D399,D403)</f>
        <v>5428.01</v>
      </c>
      <c r="E398" s="155">
        <f>E399+E403</f>
        <v>5418</v>
      </c>
      <c r="F398" s="149">
        <f t="shared" si="22"/>
        <v>99.815586190887629</v>
      </c>
      <c r="G398" s="66"/>
    </row>
    <row r="399" spans="1:7" ht="31.5">
      <c r="A399" s="84" t="s">
        <v>503</v>
      </c>
      <c r="B399" s="85" t="s">
        <v>502</v>
      </c>
      <c r="C399" s="98"/>
      <c r="D399" s="145">
        <f t="shared" ref="D399:D401" si="23">SUM(D400)</f>
        <v>5284.81</v>
      </c>
      <c r="E399" s="155">
        <f>E400</f>
        <v>5284.8</v>
      </c>
      <c r="F399" s="149">
        <f t="shared" si="22"/>
        <v>99.999810778438587</v>
      </c>
      <c r="G399" s="66"/>
    </row>
    <row r="400" spans="1:7" ht="47.25">
      <c r="A400" s="84" t="s">
        <v>504</v>
      </c>
      <c r="B400" s="85" t="s">
        <v>505</v>
      </c>
      <c r="C400" s="98"/>
      <c r="D400" s="145">
        <f t="shared" si="23"/>
        <v>5284.81</v>
      </c>
      <c r="E400" s="155">
        <f>E401</f>
        <v>5284.8</v>
      </c>
      <c r="F400" s="149">
        <f t="shared" si="22"/>
        <v>99.999810778438587</v>
      </c>
      <c r="G400" s="66"/>
    </row>
    <row r="401" spans="1:7" ht="15.75">
      <c r="A401" s="84" t="s">
        <v>99</v>
      </c>
      <c r="B401" s="85" t="s">
        <v>505</v>
      </c>
      <c r="C401" s="98" t="s">
        <v>100</v>
      </c>
      <c r="D401" s="145">
        <f t="shared" si="23"/>
        <v>5284.81</v>
      </c>
      <c r="E401" s="155">
        <f>E402</f>
        <v>5284.8</v>
      </c>
      <c r="F401" s="149">
        <f t="shared" si="22"/>
        <v>99.999810778438587</v>
      </c>
      <c r="G401" s="66"/>
    </row>
    <row r="402" spans="1:7" ht="31.5">
      <c r="A402" s="111" t="s">
        <v>704</v>
      </c>
      <c r="B402" s="85" t="s">
        <v>505</v>
      </c>
      <c r="C402" s="98" t="s">
        <v>705</v>
      </c>
      <c r="D402" s="145">
        <v>5284.81</v>
      </c>
      <c r="E402" s="155">
        <v>5284.8</v>
      </c>
      <c r="F402" s="149">
        <f t="shared" si="22"/>
        <v>99.999810778438587</v>
      </c>
      <c r="G402" s="66"/>
    </row>
    <row r="403" spans="1:7" ht="31.5">
      <c r="A403" s="111" t="s">
        <v>506</v>
      </c>
      <c r="B403" s="85" t="s">
        <v>507</v>
      </c>
      <c r="C403" s="98"/>
      <c r="D403" s="145">
        <f>SUM(D404)</f>
        <v>143.19999999999999</v>
      </c>
      <c r="E403" s="155">
        <f>E404</f>
        <v>133.19999999999999</v>
      </c>
      <c r="F403" s="149">
        <f t="shared" si="22"/>
        <v>93.016759776536318</v>
      </c>
      <c r="G403" s="66"/>
    </row>
    <row r="404" spans="1:7" ht="31.5">
      <c r="A404" s="84" t="s">
        <v>509</v>
      </c>
      <c r="B404" s="85" t="s">
        <v>508</v>
      </c>
      <c r="C404" s="101"/>
      <c r="D404" s="145">
        <f>SUM(D405)</f>
        <v>143.19999999999999</v>
      </c>
      <c r="E404" s="155">
        <f>E405</f>
        <v>133.19999999999999</v>
      </c>
      <c r="F404" s="149">
        <f t="shared" si="22"/>
        <v>93.016759776536318</v>
      </c>
      <c r="G404" s="66"/>
    </row>
    <row r="405" spans="1:7" ht="31.5">
      <c r="A405" s="86" t="s">
        <v>235</v>
      </c>
      <c r="B405" s="85" t="s">
        <v>508</v>
      </c>
      <c r="C405" s="87">
        <v>200</v>
      </c>
      <c r="D405" s="145">
        <f>SUM(D406)</f>
        <v>143.19999999999999</v>
      </c>
      <c r="E405" s="149">
        <f>E406</f>
        <v>133.19999999999999</v>
      </c>
      <c r="F405" s="149">
        <f t="shared" si="22"/>
        <v>93.016759776536318</v>
      </c>
      <c r="G405" s="66"/>
    </row>
    <row r="406" spans="1:7" ht="31.5">
      <c r="A406" s="86" t="s">
        <v>14</v>
      </c>
      <c r="B406" s="85" t="s">
        <v>508</v>
      </c>
      <c r="C406" s="87">
        <v>240</v>
      </c>
      <c r="D406" s="145">
        <v>143.19999999999999</v>
      </c>
      <c r="E406" s="149">
        <f>10.5+73.5+49.2</f>
        <v>133.19999999999999</v>
      </c>
      <c r="F406" s="149">
        <f t="shared" si="22"/>
        <v>93.016759776536318</v>
      </c>
      <c r="G406" s="66"/>
    </row>
    <row r="407" spans="1:7" ht="15.75">
      <c r="A407" s="84" t="s">
        <v>510</v>
      </c>
      <c r="B407" s="85" t="s">
        <v>101</v>
      </c>
      <c r="C407" s="101"/>
      <c r="D407" s="145">
        <f>SUM(D408)</f>
        <v>170245.66</v>
      </c>
      <c r="E407" s="155">
        <v>168593.66</v>
      </c>
      <c r="F407" s="149">
        <f t="shared" si="22"/>
        <v>99.029637524974206</v>
      </c>
      <c r="G407" s="61"/>
    </row>
    <row r="408" spans="1:7" ht="47.25">
      <c r="A408" s="84" t="s">
        <v>511</v>
      </c>
      <c r="B408" s="85" t="s">
        <v>102</v>
      </c>
      <c r="C408" s="101"/>
      <c r="D408" s="145">
        <f>SUM(D409,D412,D420,D427)</f>
        <v>170245.66</v>
      </c>
      <c r="E408" s="155">
        <f>E409+E412+E420+E427</f>
        <v>168593.64999999997</v>
      </c>
      <c r="F408" s="149">
        <f t="shared" si="22"/>
        <v>99.029631651109312</v>
      </c>
      <c r="G408" s="61"/>
    </row>
    <row r="409" spans="1:7" ht="15.75">
      <c r="A409" s="84" t="s">
        <v>93</v>
      </c>
      <c r="B409" s="85" t="s">
        <v>512</v>
      </c>
      <c r="C409" s="87"/>
      <c r="D409" s="145">
        <f>SUM(D410)</f>
        <v>403.82</v>
      </c>
      <c r="E409" s="149">
        <f>E410</f>
        <v>403.81</v>
      </c>
      <c r="F409" s="149">
        <f t="shared" si="22"/>
        <v>99.997523649150608</v>
      </c>
      <c r="G409" s="61"/>
    </row>
    <row r="410" spans="1:7" ht="15.75">
      <c r="A410" s="86" t="s">
        <v>7</v>
      </c>
      <c r="B410" s="85" t="s">
        <v>512</v>
      </c>
      <c r="C410" s="87">
        <v>800</v>
      </c>
      <c r="D410" s="145">
        <f>SUM(D411,)</f>
        <v>403.82</v>
      </c>
      <c r="E410" s="149">
        <f>E411</f>
        <v>403.81</v>
      </c>
      <c r="F410" s="149">
        <f t="shared" si="22"/>
        <v>99.997523649150608</v>
      </c>
      <c r="G410" s="61"/>
    </row>
    <row r="411" spans="1:7" ht="15.75">
      <c r="A411" s="86" t="s">
        <v>44</v>
      </c>
      <c r="B411" s="85" t="s">
        <v>512</v>
      </c>
      <c r="C411" s="87">
        <v>850</v>
      </c>
      <c r="D411" s="153">
        <v>403.82</v>
      </c>
      <c r="E411" s="149">
        <v>403.81</v>
      </c>
      <c r="F411" s="149">
        <f t="shared" si="22"/>
        <v>99.997523649150608</v>
      </c>
      <c r="G411" s="62"/>
    </row>
    <row r="412" spans="1:7" ht="15.75">
      <c r="A412" s="84" t="s">
        <v>53</v>
      </c>
      <c r="B412" s="85" t="s">
        <v>513</v>
      </c>
      <c r="C412" s="101"/>
      <c r="D412" s="145">
        <f>SUM(D413,D415,D417)</f>
        <v>167001.84</v>
      </c>
      <c r="E412" s="155">
        <f>E413+E415+E417</f>
        <v>165391.81999999998</v>
      </c>
      <c r="F412" s="149">
        <f t="shared" si="22"/>
        <v>99.035926789788647</v>
      </c>
      <c r="G412" s="61"/>
    </row>
    <row r="413" spans="1:7" ht="47.25">
      <c r="A413" s="86" t="s">
        <v>41</v>
      </c>
      <c r="B413" s="85" t="s">
        <v>513</v>
      </c>
      <c r="C413" s="87">
        <v>100</v>
      </c>
      <c r="D413" s="145">
        <f>SUM(D414)</f>
        <v>135378.49</v>
      </c>
      <c r="E413" s="149">
        <f>E414</f>
        <v>135329.79999999999</v>
      </c>
      <c r="F413" s="149">
        <f t="shared" si="22"/>
        <v>99.964034168205004</v>
      </c>
      <c r="G413" s="61"/>
    </row>
    <row r="414" spans="1:7" ht="15.75">
      <c r="A414" s="86" t="s">
        <v>55</v>
      </c>
      <c r="B414" s="85" t="s">
        <v>513</v>
      </c>
      <c r="C414" s="87">
        <v>120</v>
      </c>
      <c r="D414" s="153">
        <v>135378.49</v>
      </c>
      <c r="E414" s="149">
        <f>23859.81+9245.69+70579.07+422.49+150+1660.14+11009.9+1800+3771.18+9224.14+750.4+2856.98</f>
        <v>135329.79999999999</v>
      </c>
      <c r="F414" s="149">
        <f t="shared" si="22"/>
        <v>99.964034168205004</v>
      </c>
      <c r="G414" s="61"/>
    </row>
    <row r="415" spans="1:7" ht="31.5">
      <c r="A415" s="86" t="s">
        <v>235</v>
      </c>
      <c r="B415" s="85" t="s">
        <v>513</v>
      </c>
      <c r="C415" s="87">
        <v>200</v>
      </c>
      <c r="D415" s="145">
        <f>SUM(D416)</f>
        <v>27638.21</v>
      </c>
      <c r="E415" s="149">
        <f>E416</f>
        <v>26127.639999999996</v>
      </c>
      <c r="F415" s="149">
        <f t="shared" si="22"/>
        <v>94.534486857144501</v>
      </c>
      <c r="G415" s="61"/>
    </row>
    <row r="416" spans="1:7" ht="31.5">
      <c r="A416" s="86" t="s">
        <v>14</v>
      </c>
      <c r="B416" s="85" t="s">
        <v>513</v>
      </c>
      <c r="C416" s="87">
        <v>240</v>
      </c>
      <c r="D416" s="145">
        <v>27638.21</v>
      </c>
      <c r="E416" s="149">
        <f>22315.6+3267.92+544.12</f>
        <v>26127.639999999996</v>
      </c>
      <c r="F416" s="149">
        <f t="shared" si="22"/>
        <v>94.534486857144501</v>
      </c>
      <c r="G416" s="61"/>
    </row>
    <row r="417" spans="1:7" ht="15.75">
      <c r="A417" s="86" t="s">
        <v>7</v>
      </c>
      <c r="B417" s="85" t="s">
        <v>513</v>
      </c>
      <c r="C417" s="87">
        <v>800</v>
      </c>
      <c r="D417" s="145">
        <f>SUM(D418,D419)</f>
        <v>3985.14</v>
      </c>
      <c r="E417" s="149">
        <f>E418+E419</f>
        <v>3934.38</v>
      </c>
      <c r="F417" s="149">
        <f t="shared" si="22"/>
        <v>98.726268085939267</v>
      </c>
      <c r="G417" s="61"/>
    </row>
    <row r="418" spans="1:7" ht="15.75">
      <c r="A418" s="97" t="s">
        <v>751</v>
      </c>
      <c r="B418" s="85" t="s">
        <v>513</v>
      </c>
      <c r="C418" s="87">
        <v>830</v>
      </c>
      <c r="D418" s="145">
        <v>73.37</v>
      </c>
      <c r="E418" s="149">
        <v>73.36</v>
      </c>
      <c r="F418" s="149">
        <f t="shared" si="22"/>
        <v>99.986370451138058</v>
      </c>
    </row>
    <row r="419" spans="1:7" ht="15.75">
      <c r="A419" s="86" t="s">
        <v>44</v>
      </c>
      <c r="B419" s="85" t="s">
        <v>513</v>
      </c>
      <c r="C419" s="87">
        <v>850</v>
      </c>
      <c r="D419" s="154">
        <v>3911.77</v>
      </c>
      <c r="E419" s="149">
        <f>3248.18+441.67+169.62+1.55</f>
        <v>3861.02</v>
      </c>
      <c r="F419" s="149">
        <f t="shared" si="22"/>
        <v>98.70263333478195</v>
      </c>
      <c r="G419" s="61"/>
    </row>
    <row r="420" spans="1:7" ht="63">
      <c r="A420" s="86" t="s">
        <v>273</v>
      </c>
      <c r="B420" s="89" t="s">
        <v>514</v>
      </c>
      <c r="C420" s="87"/>
      <c r="D420" s="145">
        <f>SUM(D421,D424)</f>
        <v>218</v>
      </c>
      <c r="E420" s="149">
        <f>E421+E424</f>
        <v>176.03</v>
      </c>
      <c r="F420" s="149">
        <f t="shared" si="22"/>
        <v>80.747706422018354</v>
      </c>
      <c r="G420" s="61"/>
    </row>
    <row r="421" spans="1:7" ht="47.25">
      <c r="A421" s="86" t="s">
        <v>41</v>
      </c>
      <c r="B421" s="89" t="s">
        <v>514</v>
      </c>
      <c r="C421" s="87">
        <v>100</v>
      </c>
      <c r="D421" s="145">
        <f>SUM(D422)</f>
        <v>167.5</v>
      </c>
      <c r="E421" s="149">
        <f>E422</f>
        <v>167.5</v>
      </c>
      <c r="F421" s="149">
        <f t="shared" si="22"/>
        <v>100</v>
      </c>
      <c r="G421" s="61"/>
    </row>
    <row r="422" spans="1:7" ht="15.75">
      <c r="A422" s="86" t="s">
        <v>55</v>
      </c>
      <c r="B422" s="89" t="s">
        <v>514</v>
      </c>
      <c r="C422" s="87">
        <v>120</v>
      </c>
      <c r="D422" s="145">
        <v>167.5</v>
      </c>
      <c r="E422" s="149">
        <f>E423</f>
        <v>167.5</v>
      </c>
      <c r="F422" s="149">
        <f t="shared" si="22"/>
        <v>100</v>
      </c>
      <c r="G422" s="61"/>
    </row>
    <row r="423" spans="1:7" ht="15.75">
      <c r="A423" s="86" t="s">
        <v>125</v>
      </c>
      <c r="B423" s="89" t="s">
        <v>514</v>
      </c>
      <c r="C423" s="87">
        <v>120</v>
      </c>
      <c r="D423" s="145">
        <v>167.5</v>
      </c>
      <c r="E423" s="149">
        <f>38.8+128.7</f>
        <v>167.5</v>
      </c>
      <c r="F423" s="149">
        <f t="shared" si="22"/>
        <v>100</v>
      </c>
      <c r="G423" s="61"/>
    </row>
    <row r="424" spans="1:7" ht="31.5">
      <c r="A424" s="86" t="s">
        <v>235</v>
      </c>
      <c r="B424" s="89" t="s">
        <v>514</v>
      </c>
      <c r="C424" s="87">
        <v>200</v>
      </c>
      <c r="D424" s="145">
        <f>SUM(D425)</f>
        <v>50.5</v>
      </c>
      <c r="E424" s="149">
        <f>E425</f>
        <v>8.5299999999999994</v>
      </c>
      <c r="F424" s="149">
        <f t="shared" si="22"/>
        <v>16.89108910891089</v>
      </c>
      <c r="G424" s="61"/>
    </row>
    <row r="425" spans="1:7" ht="31.5">
      <c r="A425" s="86" t="s">
        <v>14</v>
      </c>
      <c r="B425" s="89" t="s">
        <v>514</v>
      </c>
      <c r="C425" s="87">
        <v>240</v>
      </c>
      <c r="D425" s="145">
        <v>50.5</v>
      </c>
      <c r="E425" s="149">
        <f>E426</f>
        <v>8.5299999999999994</v>
      </c>
      <c r="F425" s="149">
        <f t="shared" si="22"/>
        <v>16.89108910891089</v>
      </c>
      <c r="G425" s="61"/>
    </row>
    <row r="426" spans="1:7" ht="15.75">
      <c r="A426" s="86" t="s">
        <v>125</v>
      </c>
      <c r="B426" s="89" t="s">
        <v>514</v>
      </c>
      <c r="C426" s="87">
        <v>240</v>
      </c>
      <c r="D426" s="145">
        <v>50.5</v>
      </c>
      <c r="E426" s="149">
        <v>8.5299999999999994</v>
      </c>
      <c r="F426" s="149">
        <f t="shared" si="22"/>
        <v>16.89108910891089</v>
      </c>
      <c r="G426" s="61"/>
    </row>
    <row r="427" spans="1:7" ht="31.5">
      <c r="A427" s="86" t="s">
        <v>368</v>
      </c>
      <c r="B427" s="89" t="s">
        <v>515</v>
      </c>
      <c r="C427" s="87"/>
      <c r="D427" s="145">
        <f>SUM(D428,D431)</f>
        <v>2622</v>
      </c>
      <c r="E427" s="149">
        <f>E428+E431</f>
        <v>2621.99</v>
      </c>
      <c r="F427" s="149">
        <f t="shared" si="22"/>
        <v>99.999618611746754</v>
      </c>
      <c r="G427" s="61"/>
    </row>
    <row r="428" spans="1:7" ht="47.25">
      <c r="A428" s="86" t="s">
        <v>41</v>
      </c>
      <c r="B428" s="89" t="s">
        <v>515</v>
      </c>
      <c r="C428" s="87">
        <v>100</v>
      </c>
      <c r="D428" s="145">
        <f t="shared" ref="D428:D431" si="24">SUM(D429)</f>
        <v>2506.1999999999998</v>
      </c>
      <c r="E428" s="149">
        <f>E429</f>
        <v>2506.1999999999998</v>
      </c>
      <c r="F428" s="149">
        <f t="shared" si="22"/>
        <v>100</v>
      </c>
      <c r="G428" s="61"/>
    </row>
    <row r="429" spans="1:7" ht="15.75">
      <c r="A429" s="86" t="s">
        <v>55</v>
      </c>
      <c r="B429" s="89" t="s">
        <v>515</v>
      </c>
      <c r="C429" s="87">
        <v>120</v>
      </c>
      <c r="D429" s="145">
        <v>2506.1999999999998</v>
      </c>
      <c r="E429" s="149">
        <f>E430</f>
        <v>2506.1999999999998</v>
      </c>
      <c r="F429" s="149">
        <f t="shared" si="22"/>
        <v>100</v>
      </c>
      <c r="G429" s="61"/>
    </row>
    <row r="430" spans="1:7" ht="15.75">
      <c r="A430" s="86" t="s">
        <v>411</v>
      </c>
      <c r="B430" s="89" t="s">
        <v>515</v>
      </c>
      <c r="C430" s="87">
        <v>120</v>
      </c>
      <c r="D430" s="145">
        <v>2506.1999999999998</v>
      </c>
      <c r="E430" s="149">
        <f>687.64+300+1518.56</f>
        <v>2506.1999999999998</v>
      </c>
      <c r="F430" s="149">
        <f t="shared" si="22"/>
        <v>100</v>
      </c>
      <c r="G430" s="66"/>
    </row>
    <row r="431" spans="1:7" ht="31.5">
      <c r="A431" s="86" t="s">
        <v>235</v>
      </c>
      <c r="B431" s="89" t="s">
        <v>515</v>
      </c>
      <c r="C431" s="87">
        <v>200</v>
      </c>
      <c r="D431" s="145">
        <f t="shared" si="24"/>
        <v>115.8</v>
      </c>
      <c r="E431" s="149">
        <f>E432</f>
        <v>115.79</v>
      </c>
      <c r="F431" s="149">
        <f t="shared" si="22"/>
        <v>99.991364421416236</v>
      </c>
      <c r="G431" s="61"/>
    </row>
    <row r="432" spans="1:7" ht="31.5">
      <c r="A432" s="86" t="s">
        <v>14</v>
      </c>
      <c r="B432" s="89" t="s">
        <v>515</v>
      </c>
      <c r="C432" s="87">
        <v>240</v>
      </c>
      <c r="D432" s="145">
        <v>115.8</v>
      </c>
      <c r="E432" s="149">
        <f>E433</f>
        <v>115.79</v>
      </c>
      <c r="F432" s="149">
        <f t="shared" si="22"/>
        <v>99.991364421416236</v>
      </c>
      <c r="G432" s="61"/>
    </row>
    <row r="433" spans="1:7" ht="15.75">
      <c r="A433" s="86" t="s">
        <v>411</v>
      </c>
      <c r="B433" s="89" t="s">
        <v>515</v>
      </c>
      <c r="C433" s="87">
        <v>240</v>
      </c>
      <c r="D433" s="145">
        <v>115.8</v>
      </c>
      <c r="E433" s="149">
        <v>115.79</v>
      </c>
      <c r="F433" s="149">
        <f t="shared" si="22"/>
        <v>99.991364421416236</v>
      </c>
      <c r="G433" s="66"/>
    </row>
    <row r="434" spans="1:7" ht="31.5">
      <c r="A434" s="106" t="s">
        <v>516</v>
      </c>
      <c r="B434" s="89" t="s">
        <v>106</v>
      </c>
      <c r="C434" s="112"/>
      <c r="D434" s="145">
        <f>SUM(D435)</f>
        <v>100</v>
      </c>
      <c r="E434" s="149">
        <v>100</v>
      </c>
      <c r="F434" s="149">
        <f t="shared" si="22"/>
        <v>100</v>
      </c>
      <c r="G434" s="61"/>
    </row>
    <row r="435" spans="1:7" ht="31.5">
      <c r="A435" s="106" t="s">
        <v>720</v>
      </c>
      <c r="B435" s="89" t="s">
        <v>721</v>
      </c>
      <c r="C435" s="112"/>
      <c r="D435" s="145">
        <f>SUM(D436)</f>
        <v>100</v>
      </c>
      <c r="E435" s="149">
        <v>100</v>
      </c>
      <c r="F435" s="149">
        <f t="shared" si="22"/>
        <v>100</v>
      </c>
      <c r="G435" s="61"/>
    </row>
    <row r="436" spans="1:7" ht="31.5">
      <c r="A436" s="106" t="s">
        <v>517</v>
      </c>
      <c r="B436" s="89" t="s">
        <v>722</v>
      </c>
      <c r="C436" s="112"/>
      <c r="D436" s="145">
        <f>SUM(D437)</f>
        <v>100</v>
      </c>
      <c r="E436" s="149">
        <v>100</v>
      </c>
      <c r="F436" s="149">
        <f t="shared" si="22"/>
        <v>100</v>
      </c>
      <c r="G436" s="61"/>
    </row>
    <row r="437" spans="1:7" ht="31.5">
      <c r="A437" s="86" t="s">
        <v>235</v>
      </c>
      <c r="B437" s="89" t="s">
        <v>722</v>
      </c>
      <c r="C437" s="87">
        <v>200</v>
      </c>
      <c r="D437" s="145">
        <f>SUM(D438)</f>
        <v>100</v>
      </c>
      <c r="E437" s="149">
        <v>100</v>
      </c>
      <c r="F437" s="149">
        <f t="shared" si="22"/>
        <v>100</v>
      </c>
      <c r="G437" s="61"/>
    </row>
    <row r="438" spans="1:7" ht="31.5">
      <c r="A438" s="86" t="s">
        <v>14</v>
      </c>
      <c r="B438" s="89" t="s">
        <v>722</v>
      </c>
      <c r="C438" s="87">
        <v>240</v>
      </c>
      <c r="D438" s="155">
        <v>100</v>
      </c>
      <c r="E438" s="149">
        <v>100</v>
      </c>
      <c r="F438" s="149">
        <f t="shared" si="22"/>
        <v>100</v>
      </c>
      <c r="G438" s="65"/>
    </row>
    <row r="439" spans="1:7" ht="15.75" hidden="1">
      <c r="A439" s="86"/>
      <c r="B439" s="85"/>
      <c r="C439" s="87"/>
      <c r="D439" s="145"/>
      <c r="E439" s="149"/>
      <c r="F439" s="149" t="e">
        <f t="shared" si="22"/>
        <v>#DIV/0!</v>
      </c>
      <c r="G439" s="12"/>
    </row>
    <row r="440" spans="1:7" ht="31.5">
      <c r="A440" s="80" t="s">
        <v>274</v>
      </c>
      <c r="B440" s="81" t="s">
        <v>112</v>
      </c>
      <c r="C440" s="113"/>
      <c r="D440" s="138">
        <f>SUM(D441,D452)</f>
        <v>3574.69</v>
      </c>
      <c r="E440" s="141">
        <f>E441+E452</f>
        <v>3560.83</v>
      </c>
      <c r="F440" s="165">
        <f t="shared" si="22"/>
        <v>99.612274071318069</v>
      </c>
      <c r="G440" s="61"/>
    </row>
    <row r="441" spans="1:7" ht="31.5">
      <c r="A441" s="86" t="s">
        <v>482</v>
      </c>
      <c r="B441" s="89" t="s">
        <v>481</v>
      </c>
      <c r="C441" s="87"/>
      <c r="D441" s="145">
        <f>SUM(D442,D445)</f>
        <v>1690</v>
      </c>
      <c r="E441" s="159">
        <f>E442+E445</f>
        <v>1676.1399999999999</v>
      </c>
      <c r="F441" s="159">
        <f t="shared" si="22"/>
        <v>99.179881656804724</v>
      </c>
      <c r="G441" s="66"/>
    </row>
    <row r="442" spans="1:7" ht="15.75">
      <c r="A442" s="84" t="s">
        <v>480</v>
      </c>
      <c r="B442" s="89" t="s">
        <v>483</v>
      </c>
      <c r="C442" s="87"/>
      <c r="D442" s="145">
        <f>SUM(D443)</f>
        <v>45</v>
      </c>
      <c r="E442" s="159">
        <f>E443</f>
        <v>45</v>
      </c>
      <c r="F442" s="159">
        <f t="shared" si="22"/>
        <v>100</v>
      </c>
      <c r="G442" s="61"/>
    </row>
    <row r="443" spans="1:7" ht="31.5">
      <c r="A443" s="86" t="s">
        <v>235</v>
      </c>
      <c r="B443" s="89" t="s">
        <v>483</v>
      </c>
      <c r="C443" s="87">
        <v>200</v>
      </c>
      <c r="D443" s="145">
        <f>SUM(D444)</f>
        <v>45</v>
      </c>
      <c r="E443" s="159">
        <f>E444</f>
        <v>45</v>
      </c>
      <c r="F443" s="159">
        <f t="shared" si="22"/>
        <v>100</v>
      </c>
      <c r="G443" s="61"/>
    </row>
    <row r="444" spans="1:7" ht="31.5">
      <c r="A444" s="86" t="s">
        <v>14</v>
      </c>
      <c r="B444" s="89" t="s">
        <v>483</v>
      </c>
      <c r="C444" s="87">
        <v>240</v>
      </c>
      <c r="D444" s="145">
        <v>45</v>
      </c>
      <c r="E444" s="159">
        <v>45</v>
      </c>
      <c r="F444" s="159">
        <f t="shared" si="22"/>
        <v>100</v>
      </c>
      <c r="G444" s="61"/>
    </row>
    <row r="445" spans="1:7" ht="47.25">
      <c r="A445" s="84" t="s">
        <v>416</v>
      </c>
      <c r="B445" s="89" t="s">
        <v>484</v>
      </c>
      <c r="C445" s="107"/>
      <c r="D445" s="145">
        <f>SUM(D446,D449)</f>
        <v>1645</v>
      </c>
      <c r="E445" s="149">
        <f>E446+E449</f>
        <v>1631.1399999999999</v>
      </c>
      <c r="F445" s="149">
        <f t="shared" si="22"/>
        <v>99.157446808510628</v>
      </c>
      <c r="G445" s="66"/>
    </row>
    <row r="446" spans="1:7" ht="47.25">
      <c r="A446" s="86" t="s">
        <v>41</v>
      </c>
      <c r="B446" s="89" t="s">
        <v>484</v>
      </c>
      <c r="C446" s="87">
        <v>100</v>
      </c>
      <c r="D446" s="145">
        <f t="shared" ref="D446" si="25">SUM(D447)</f>
        <v>387.9</v>
      </c>
      <c r="E446" s="149">
        <f>E447</f>
        <v>374.03999999999996</v>
      </c>
      <c r="F446" s="149">
        <f t="shared" si="22"/>
        <v>96.426914153132245</v>
      </c>
      <c r="G446" s="66"/>
    </row>
    <row r="447" spans="1:7" ht="15.75">
      <c r="A447" s="86" t="s">
        <v>55</v>
      </c>
      <c r="B447" s="89" t="s">
        <v>484</v>
      </c>
      <c r="C447" s="87">
        <v>120</v>
      </c>
      <c r="D447" s="145">
        <v>387.9</v>
      </c>
      <c r="E447" s="149">
        <f>E448</f>
        <v>374.03999999999996</v>
      </c>
      <c r="F447" s="149">
        <f t="shared" si="22"/>
        <v>96.426914153132245</v>
      </c>
      <c r="G447" s="66"/>
    </row>
    <row r="448" spans="1:7" ht="15.75">
      <c r="A448" s="88" t="s">
        <v>125</v>
      </c>
      <c r="B448" s="89" t="s">
        <v>484</v>
      </c>
      <c r="C448" s="87">
        <v>120</v>
      </c>
      <c r="D448" s="145">
        <v>387.9</v>
      </c>
      <c r="E448" s="149">
        <f>82.35+291.69</f>
        <v>374.03999999999996</v>
      </c>
      <c r="F448" s="149">
        <f t="shared" si="22"/>
        <v>96.426914153132245</v>
      </c>
      <c r="G448" s="66"/>
    </row>
    <row r="449" spans="1:7" ht="31.5">
      <c r="A449" s="86" t="s">
        <v>235</v>
      </c>
      <c r="B449" s="89" t="s">
        <v>484</v>
      </c>
      <c r="C449" s="87">
        <v>200</v>
      </c>
      <c r="D449" s="145">
        <f t="shared" ref="D449" si="26">SUM(D450)</f>
        <v>1257.0999999999999</v>
      </c>
      <c r="E449" s="149">
        <f>E450</f>
        <v>1257.0999999999999</v>
      </c>
      <c r="F449" s="149">
        <f t="shared" si="22"/>
        <v>100</v>
      </c>
      <c r="G449" s="66"/>
    </row>
    <row r="450" spans="1:7" ht="31.5">
      <c r="A450" s="86" t="s">
        <v>14</v>
      </c>
      <c r="B450" s="89" t="s">
        <v>484</v>
      </c>
      <c r="C450" s="87">
        <v>240</v>
      </c>
      <c r="D450" s="145">
        <v>1257.0999999999999</v>
      </c>
      <c r="E450" s="149">
        <f>E451</f>
        <v>1257.0999999999999</v>
      </c>
      <c r="F450" s="149">
        <f t="shared" si="22"/>
        <v>100</v>
      </c>
      <c r="G450" s="66"/>
    </row>
    <row r="451" spans="1:7" ht="15.75">
      <c r="A451" s="88" t="s">
        <v>125</v>
      </c>
      <c r="B451" s="89" t="s">
        <v>484</v>
      </c>
      <c r="C451" s="87">
        <v>240</v>
      </c>
      <c r="D451" s="145">
        <v>1257.0999999999999</v>
      </c>
      <c r="E451" s="149">
        <v>1257.0999999999999</v>
      </c>
      <c r="F451" s="149">
        <f t="shared" si="22"/>
        <v>100</v>
      </c>
      <c r="G451" s="66"/>
    </row>
    <row r="452" spans="1:7" ht="31.5">
      <c r="A452" s="88" t="s">
        <v>486</v>
      </c>
      <c r="B452" s="89" t="s">
        <v>485</v>
      </c>
      <c r="C452" s="87"/>
      <c r="D452" s="145">
        <f>SUM(D453)</f>
        <v>1884.69</v>
      </c>
      <c r="E452" s="149">
        <f>E453</f>
        <v>1884.69</v>
      </c>
      <c r="F452" s="149">
        <f t="shared" si="22"/>
        <v>100</v>
      </c>
      <c r="G452" s="66"/>
    </row>
    <row r="453" spans="1:7" ht="31.5">
      <c r="A453" s="106" t="s">
        <v>116</v>
      </c>
      <c r="B453" s="85" t="s">
        <v>487</v>
      </c>
      <c r="C453" s="87"/>
      <c r="D453" s="145">
        <f>SUM(D454)</f>
        <v>1884.69</v>
      </c>
      <c r="E453" s="149">
        <f>E454</f>
        <v>1884.69</v>
      </c>
      <c r="F453" s="149">
        <f t="shared" si="22"/>
        <v>100</v>
      </c>
      <c r="G453" s="66"/>
    </row>
    <row r="454" spans="1:7" ht="31.5">
      <c r="A454" s="96" t="s">
        <v>26</v>
      </c>
      <c r="B454" s="85" t="s">
        <v>487</v>
      </c>
      <c r="C454" s="87">
        <v>600</v>
      </c>
      <c r="D454" s="145">
        <f>SUM(D455)</f>
        <v>1884.69</v>
      </c>
      <c r="E454" s="149">
        <f>E455</f>
        <v>1884.69</v>
      </c>
      <c r="F454" s="149">
        <f t="shared" si="22"/>
        <v>100</v>
      </c>
      <c r="G454" s="66"/>
    </row>
    <row r="455" spans="1:7" ht="15.75">
      <c r="A455" s="96" t="s">
        <v>47</v>
      </c>
      <c r="B455" s="85" t="s">
        <v>487</v>
      </c>
      <c r="C455" s="87">
        <v>610</v>
      </c>
      <c r="D455" s="145">
        <f>SUM(D456)</f>
        <v>1884.69</v>
      </c>
      <c r="E455" s="149">
        <f>E456</f>
        <v>1884.69</v>
      </c>
      <c r="F455" s="149">
        <f t="shared" si="22"/>
        <v>100</v>
      </c>
      <c r="G455" s="66"/>
    </row>
    <row r="456" spans="1:7" ht="47.25">
      <c r="A456" s="96" t="s">
        <v>50</v>
      </c>
      <c r="B456" s="85" t="s">
        <v>487</v>
      </c>
      <c r="C456" s="87">
        <v>611</v>
      </c>
      <c r="D456" s="145">
        <v>1884.69</v>
      </c>
      <c r="E456" s="149">
        <v>1884.69</v>
      </c>
      <c r="F456" s="149">
        <f t="shared" si="22"/>
        <v>100</v>
      </c>
      <c r="G456" s="66"/>
    </row>
    <row r="457" spans="1:7" ht="15.75" hidden="1">
      <c r="A457" s="95"/>
      <c r="B457" s="85"/>
      <c r="C457" s="87"/>
      <c r="D457" s="145"/>
      <c r="E457" s="149"/>
      <c r="F457" s="149" t="e">
        <f t="shared" si="22"/>
        <v>#DIV/0!</v>
      </c>
      <c r="G457" s="12"/>
    </row>
    <row r="458" spans="1:7" ht="31.5">
      <c r="A458" s="80" t="s">
        <v>275</v>
      </c>
      <c r="B458" s="81" t="s">
        <v>113</v>
      </c>
      <c r="C458" s="114"/>
      <c r="D458" s="138">
        <f>SUM(D459,D473,D488)</f>
        <v>128342.88999999998</v>
      </c>
      <c r="E458" s="164">
        <v>125711.8</v>
      </c>
      <c r="F458" s="163">
        <f t="shared" ref="F458:F521" si="27">(E458/D458)*100</f>
        <v>97.949952661966719</v>
      </c>
      <c r="G458" s="61"/>
    </row>
    <row r="459" spans="1:7" ht="15.75">
      <c r="A459" s="84" t="s">
        <v>355</v>
      </c>
      <c r="B459" s="85" t="s">
        <v>358</v>
      </c>
      <c r="C459" s="98"/>
      <c r="D459" s="145">
        <f>SUM(D460)</f>
        <v>4133.5599999999995</v>
      </c>
      <c r="E459" s="155">
        <f>E460</f>
        <v>4133.55</v>
      </c>
      <c r="F459" s="149">
        <f t="shared" si="27"/>
        <v>99.999758077782857</v>
      </c>
      <c r="G459" s="61"/>
    </row>
    <row r="460" spans="1:7" ht="15.75">
      <c r="A460" s="86" t="s">
        <v>528</v>
      </c>
      <c r="B460" s="85" t="s">
        <v>359</v>
      </c>
      <c r="C460" s="98"/>
      <c r="D460" s="145">
        <f>SUM(D461,D464,D467,D470)</f>
        <v>4133.5599999999995</v>
      </c>
      <c r="E460" s="155">
        <f>E461+E464+E467+E470</f>
        <v>4133.55</v>
      </c>
      <c r="F460" s="149">
        <f t="shared" si="27"/>
        <v>99.999758077782857</v>
      </c>
      <c r="G460" s="61"/>
    </row>
    <row r="461" spans="1:7" ht="15.75">
      <c r="A461" s="86" t="s">
        <v>276</v>
      </c>
      <c r="B461" s="85" t="s">
        <v>360</v>
      </c>
      <c r="C461" s="87"/>
      <c r="D461" s="145">
        <f>SUM(D462)</f>
        <v>298.99</v>
      </c>
      <c r="E461" s="149">
        <f>E462</f>
        <v>298.99</v>
      </c>
      <c r="F461" s="149">
        <f t="shared" si="27"/>
        <v>100</v>
      </c>
      <c r="G461" s="61"/>
    </row>
    <row r="462" spans="1:7" ht="31.5">
      <c r="A462" s="86" t="s">
        <v>235</v>
      </c>
      <c r="B462" s="85" t="s">
        <v>360</v>
      </c>
      <c r="C462" s="87">
        <v>200</v>
      </c>
      <c r="D462" s="145">
        <f>SUM(D463)</f>
        <v>298.99</v>
      </c>
      <c r="E462" s="149">
        <f>E463</f>
        <v>298.99</v>
      </c>
      <c r="F462" s="149">
        <f t="shared" si="27"/>
        <v>100</v>
      </c>
      <c r="G462" s="61"/>
    </row>
    <row r="463" spans="1:7" ht="31.5">
      <c r="A463" s="86" t="s">
        <v>14</v>
      </c>
      <c r="B463" s="85" t="s">
        <v>360</v>
      </c>
      <c r="C463" s="87">
        <v>240</v>
      </c>
      <c r="D463" s="145">
        <v>298.99</v>
      </c>
      <c r="E463" s="155">
        <v>298.99</v>
      </c>
      <c r="F463" s="149">
        <f t="shared" si="27"/>
        <v>100</v>
      </c>
      <c r="G463" s="61"/>
    </row>
    <row r="464" spans="1:7" ht="15.75">
      <c r="A464" s="86" t="s">
        <v>278</v>
      </c>
      <c r="B464" s="85" t="s">
        <v>361</v>
      </c>
      <c r="C464" s="87"/>
      <c r="D464" s="145">
        <f>SUM(D465)</f>
        <v>1397.32</v>
      </c>
      <c r="E464" s="149">
        <f>E465</f>
        <v>1397.32</v>
      </c>
      <c r="F464" s="149">
        <f t="shared" si="27"/>
        <v>100</v>
      </c>
      <c r="G464" s="61"/>
    </row>
    <row r="465" spans="1:8" ht="31.5">
      <c r="A465" s="86" t="s">
        <v>235</v>
      </c>
      <c r="B465" s="85" t="s">
        <v>361</v>
      </c>
      <c r="C465" s="87">
        <v>200</v>
      </c>
      <c r="D465" s="145">
        <f>SUM(D466)</f>
        <v>1397.32</v>
      </c>
      <c r="E465" s="149">
        <f>E466</f>
        <v>1397.32</v>
      </c>
      <c r="F465" s="149">
        <f t="shared" si="27"/>
        <v>100</v>
      </c>
      <c r="G465" s="61"/>
    </row>
    <row r="466" spans="1:8" ht="31.5">
      <c r="A466" s="86" t="s">
        <v>14</v>
      </c>
      <c r="B466" s="85" t="s">
        <v>361</v>
      </c>
      <c r="C466" s="87">
        <v>240</v>
      </c>
      <c r="D466" s="145">
        <v>1397.32</v>
      </c>
      <c r="E466" s="155">
        <v>1397.32</v>
      </c>
      <c r="F466" s="149">
        <f t="shared" si="27"/>
        <v>100</v>
      </c>
      <c r="G466" s="61"/>
    </row>
    <row r="467" spans="1:8" ht="15.75">
      <c r="A467" s="86" t="s">
        <v>713</v>
      </c>
      <c r="B467" s="85" t="s">
        <v>712</v>
      </c>
      <c r="C467" s="87"/>
      <c r="D467" s="145">
        <f>SUM(D468)</f>
        <v>98.96</v>
      </c>
      <c r="E467" s="149">
        <f>E468</f>
        <v>98.95</v>
      </c>
      <c r="F467" s="149">
        <f t="shared" si="27"/>
        <v>99.989894907033147</v>
      </c>
      <c r="G467" s="66"/>
    </row>
    <row r="468" spans="1:8" ht="31.5">
      <c r="A468" s="86" t="s">
        <v>235</v>
      </c>
      <c r="B468" s="85" t="s">
        <v>712</v>
      </c>
      <c r="C468" s="87">
        <v>200</v>
      </c>
      <c r="D468" s="145">
        <f>SUM(D469)</f>
        <v>98.96</v>
      </c>
      <c r="E468" s="149">
        <f>E469</f>
        <v>98.95</v>
      </c>
      <c r="F468" s="149">
        <f t="shared" si="27"/>
        <v>99.989894907033147</v>
      </c>
      <c r="G468" s="66"/>
    </row>
    <row r="469" spans="1:8" ht="31.5">
      <c r="A469" s="86" t="s">
        <v>14</v>
      </c>
      <c r="B469" s="85" t="s">
        <v>712</v>
      </c>
      <c r="C469" s="87">
        <v>240</v>
      </c>
      <c r="D469" s="145">
        <v>98.96</v>
      </c>
      <c r="E469" s="155">
        <v>98.95</v>
      </c>
      <c r="F469" s="149">
        <f t="shared" si="27"/>
        <v>99.989894907033147</v>
      </c>
      <c r="G469" s="66"/>
    </row>
    <row r="470" spans="1:8" ht="15.75">
      <c r="A470" s="86" t="s">
        <v>747</v>
      </c>
      <c r="B470" s="85" t="s">
        <v>748</v>
      </c>
      <c r="C470" s="87"/>
      <c r="D470" s="145">
        <f>SUM(D471)</f>
        <v>2338.29</v>
      </c>
      <c r="E470" s="155">
        <f>E471</f>
        <v>2338.29</v>
      </c>
      <c r="F470" s="149">
        <f t="shared" si="27"/>
        <v>100</v>
      </c>
      <c r="G470" s="66"/>
    </row>
    <row r="471" spans="1:8" ht="31.5">
      <c r="A471" s="86" t="s">
        <v>235</v>
      </c>
      <c r="B471" s="85" t="s">
        <v>748</v>
      </c>
      <c r="C471" s="87">
        <v>200</v>
      </c>
      <c r="D471" s="145">
        <f>SUM(D472)</f>
        <v>2338.29</v>
      </c>
      <c r="E471" s="155">
        <f>E472</f>
        <v>2338.29</v>
      </c>
      <c r="F471" s="149">
        <f t="shared" si="27"/>
        <v>100</v>
      </c>
      <c r="G471" s="66"/>
    </row>
    <row r="472" spans="1:8" ht="31.5">
      <c r="A472" s="86" t="s">
        <v>14</v>
      </c>
      <c r="B472" s="85" t="s">
        <v>748</v>
      </c>
      <c r="C472" s="87">
        <v>240</v>
      </c>
      <c r="D472" s="145">
        <v>2338.29</v>
      </c>
      <c r="E472" s="155">
        <v>2338.29</v>
      </c>
      <c r="F472" s="149">
        <f t="shared" si="27"/>
        <v>100</v>
      </c>
      <c r="G472" s="66"/>
    </row>
    <row r="473" spans="1:8" ht="15.75">
      <c r="A473" s="84" t="s">
        <v>356</v>
      </c>
      <c r="B473" s="85" t="s">
        <v>362</v>
      </c>
      <c r="C473" s="87"/>
      <c r="D473" s="145">
        <f>SUM(D474)</f>
        <v>79405.119999999995</v>
      </c>
      <c r="E473" s="149">
        <f>E475+E478+E481</f>
        <v>79328.87</v>
      </c>
      <c r="F473" s="149">
        <f t="shared" si="27"/>
        <v>99.903973446548534</v>
      </c>
      <c r="G473" s="61"/>
    </row>
    <row r="474" spans="1:8" ht="31.5">
      <c r="A474" s="86" t="s">
        <v>415</v>
      </c>
      <c r="B474" s="85" t="s">
        <v>363</v>
      </c>
      <c r="C474" s="98"/>
      <c r="D474" s="145">
        <f>SUM(D475,D478,D481)</f>
        <v>79405.119999999995</v>
      </c>
      <c r="E474" s="149">
        <f>E475+E478+E481</f>
        <v>79328.87</v>
      </c>
      <c r="F474" s="149">
        <f t="shared" si="27"/>
        <v>99.903973446548534</v>
      </c>
      <c r="G474" s="61"/>
    </row>
    <row r="475" spans="1:8" ht="15.75">
      <c r="A475" s="86" t="s">
        <v>378</v>
      </c>
      <c r="B475" s="85" t="s">
        <v>379</v>
      </c>
      <c r="C475" s="98"/>
      <c r="D475" s="145">
        <f>SUM(D476)</f>
        <v>3500</v>
      </c>
      <c r="E475" s="155">
        <f>E476</f>
        <v>3500</v>
      </c>
      <c r="F475" s="149">
        <f t="shared" si="27"/>
        <v>100</v>
      </c>
      <c r="G475" s="66"/>
    </row>
    <row r="476" spans="1:8" ht="31.5">
      <c r="A476" s="86" t="s">
        <v>235</v>
      </c>
      <c r="B476" s="85" t="s">
        <v>379</v>
      </c>
      <c r="C476" s="87">
        <v>200</v>
      </c>
      <c r="D476" s="145">
        <f>SUM(D477)</f>
        <v>3500</v>
      </c>
      <c r="E476" s="149">
        <f>E477</f>
        <v>3500</v>
      </c>
      <c r="F476" s="149">
        <f t="shared" si="27"/>
        <v>100</v>
      </c>
      <c r="G476" s="66"/>
    </row>
    <row r="477" spans="1:8" ht="31.5">
      <c r="A477" s="86" t="s">
        <v>14</v>
      </c>
      <c r="B477" s="85" t="s">
        <v>379</v>
      </c>
      <c r="C477" s="87">
        <v>240</v>
      </c>
      <c r="D477" s="145">
        <v>3500</v>
      </c>
      <c r="E477" s="149">
        <v>3500</v>
      </c>
      <c r="F477" s="149">
        <f t="shared" si="27"/>
        <v>100</v>
      </c>
      <c r="G477" s="66"/>
    </row>
    <row r="478" spans="1:8" ht="31.5">
      <c r="A478" s="86" t="s">
        <v>114</v>
      </c>
      <c r="B478" s="85" t="s">
        <v>364</v>
      </c>
      <c r="C478" s="98"/>
      <c r="D478" s="145">
        <f>SUM(D479)</f>
        <v>58386.3</v>
      </c>
      <c r="E478" s="149">
        <f>E479</f>
        <v>58386.3</v>
      </c>
      <c r="F478" s="149">
        <f t="shared" si="27"/>
        <v>100</v>
      </c>
      <c r="G478" s="61"/>
      <c r="H478" s="32"/>
    </row>
    <row r="479" spans="1:8" ht="31.5">
      <c r="A479" s="86" t="s">
        <v>235</v>
      </c>
      <c r="B479" s="85" t="s">
        <v>364</v>
      </c>
      <c r="C479" s="87">
        <v>200</v>
      </c>
      <c r="D479" s="145">
        <f>SUM(D480)</f>
        <v>58386.3</v>
      </c>
      <c r="E479" s="149">
        <f>E480</f>
        <v>58386.3</v>
      </c>
      <c r="F479" s="149">
        <f t="shared" si="27"/>
        <v>100</v>
      </c>
      <c r="G479" s="61"/>
    </row>
    <row r="480" spans="1:8" ht="31.5">
      <c r="A480" s="86" t="s">
        <v>14</v>
      </c>
      <c r="B480" s="85" t="s">
        <v>364</v>
      </c>
      <c r="C480" s="87">
        <v>240</v>
      </c>
      <c r="D480" s="145">
        <v>58386.3</v>
      </c>
      <c r="E480" s="149">
        <v>58386.3</v>
      </c>
      <c r="F480" s="149">
        <f t="shared" si="27"/>
        <v>100</v>
      </c>
      <c r="G480" s="61"/>
    </row>
    <row r="481" spans="1:7" ht="31.5">
      <c r="A481" s="106" t="s">
        <v>279</v>
      </c>
      <c r="B481" s="85" t="s">
        <v>365</v>
      </c>
      <c r="C481" s="101"/>
      <c r="D481" s="145">
        <f>SUM(D482,D484,D486)</f>
        <v>17518.82</v>
      </c>
      <c r="E481" s="149">
        <f>E482+E484+E486</f>
        <v>17442.57</v>
      </c>
      <c r="F481" s="149">
        <f t="shared" si="27"/>
        <v>99.564753790495018</v>
      </c>
      <c r="G481" s="61"/>
    </row>
    <row r="482" spans="1:7" ht="47.25">
      <c r="A482" s="86" t="s">
        <v>41</v>
      </c>
      <c r="B482" s="85" t="s">
        <v>365</v>
      </c>
      <c r="C482" s="87">
        <v>100</v>
      </c>
      <c r="D482" s="145">
        <f>SUM(D483)</f>
        <v>10301</v>
      </c>
      <c r="E482" s="149">
        <f>E483</f>
        <v>10300.99</v>
      </c>
      <c r="F482" s="149">
        <f t="shared" si="27"/>
        <v>99.999902922046402</v>
      </c>
      <c r="G482" s="61"/>
    </row>
    <row r="483" spans="1:7" ht="15.75">
      <c r="A483" s="86" t="s">
        <v>42</v>
      </c>
      <c r="B483" s="85" t="s">
        <v>365</v>
      </c>
      <c r="C483" s="87">
        <v>110</v>
      </c>
      <c r="D483" s="145">
        <v>10301</v>
      </c>
      <c r="E483" s="149">
        <f>7925.92+2375.07</f>
        <v>10300.99</v>
      </c>
      <c r="F483" s="149">
        <f t="shared" si="27"/>
        <v>99.999902922046402</v>
      </c>
      <c r="G483" s="61"/>
    </row>
    <row r="484" spans="1:7" ht="31.5">
      <c r="A484" s="86" t="s">
        <v>235</v>
      </c>
      <c r="B484" s="85" t="s">
        <v>365</v>
      </c>
      <c r="C484" s="87">
        <v>200</v>
      </c>
      <c r="D484" s="145">
        <f>SUM(D485)</f>
        <v>7035.67</v>
      </c>
      <c r="E484" s="149">
        <f>E485</f>
        <v>6959.44</v>
      </c>
      <c r="F484" s="149">
        <f t="shared" si="27"/>
        <v>98.916521098914529</v>
      </c>
      <c r="G484" s="61"/>
    </row>
    <row r="485" spans="1:7" ht="31.5">
      <c r="A485" s="86" t="s">
        <v>14</v>
      </c>
      <c r="B485" s="85" t="s">
        <v>365</v>
      </c>
      <c r="C485" s="87">
        <v>240</v>
      </c>
      <c r="D485" s="145">
        <v>7035.67</v>
      </c>
      <c r="E485" s="149">
        <v>6959.44</v>
      </c>
      <c r="F485" s="149">
        <f t="shared" si="27"/>
        <v>98.916521098914529</v>
      </c>
      <c r="G485" s="61"/>
    </row>
    <row r="486" spans="1:7" ht="15.75">
      <c r="A486" s="115" t="s">
        <v>7</v>
      </c>
      <c r="B486" s="85" t="s">
        <v>365</v>
      </c>
      <c r="C486" s="87">
        <v>800</v>
      </c>
      <c r="D486" s="145">
        <f>SUM(D487)</f>
        <v>182.15</v>
      </c>
      <c r="E486" s="149">
        <f>E487</f>
        <v>182.14</v>
      </c>
      <c r="F486" s="149">
        <f t="shared" si="27"/>
        <v>99.994510019214928</v>
      </c>
      <c r="G486" s="66"/>
    </row>
    <row r="487" spans="1:7" ht="15.75">
      <c r="A487" s="115" t="s">
        <v>44</v>
      </c>
      <c r="B487" s="85" t="s">
        <v>365</v>
      </c>
      <c r="C487" s="87">
        <v>850</v>
      </c>
      <c r="D487" s="145">
        <v>182.15</v>
      </c>
      <c r="E487" s="149">
        <f>157.07+24.83+0.24</f>
        <v>182.14</v>
      </c>
      <c r="F487" s="149">
        <f t="shared" si="27"/>
        <v>99.994510019214928</v>
      </c>
      <c r="G487" s="66"/>
    </row>
    <row r="488" spans="1:7" ht="15.75">
      <c r="A488" s="84" t="s">
        <v>357</v>
      </c>
      <c r="B488" s="85" t="s">
        <v>366</v>
      </c>
      <c r="C488" s="112"/>
      <c r="D488" s="145">
        <f>SUM(D489,D505,D509)</f>
        <v>44804.21</v>
      </c>
      <c r="E488" s="149">
        <f>E489+E505+E509</f>
        <v>42249.39</v>
      </c>
      <c r="F488" s="149">
        <f t="shared" si="27"/>
        <v>94.297812638589093</v>
      </c>
      <c r="G488" s="61"/>
    </row>
    <row r="489" spans="1:7" ht="31.5">
      <c r="A489" s="86" t="s">
        <v>529</v>
      </c>
      <c r="B489" s="85" t="s">
        <v>367</v>
      </c>
      <c r="C489" s="112"/>
      <c r="D489" s="145">
        <f>SUM(D490,D493,D496,D499,D502)</f>
        <v>31175.82</v>
      </c>
      <c r="E489" s="149">
        <f>E490+E493+E496+E499+E502</f>
        <v>28621.02</v>
      </c>
      <c r="F489" s="149">
        <f t="shared" si="27"/>
        <v>91.805187481836896</v>
      </c>
      <c r="G489" s="61"/>
    </row>
    <row r="490" spans="1:7" ht="15.75">
      <c r="A490" s="103" t="s">
        <v>532</v>
      </c>
      <c r="B490" s="85" t="s">
        <v>533</v>
      </c>
      <c r="C490" s="87"/>
      <c r="D490" s="145">
        <f>SUM(D491)</f>
        <v>1000</v>
      </c>
      <c r="E490" s="149">
        <f>E491</f>
        <v>999.9</v>
      </c>
      <c r="F490" s="149">
        <f t="shared" si="27"/>
        <v>99.99</v>
      </c>
      <c r="G490" s="66"/>
    </row>
    <row r="491" spans="1:7" ht="31.5">
      <c r="A491" s="86" t="s">
        <v>235</v>
      </c>
      <c r="B491" s="85" t="s">
        <v>533</v>
      </c>
      <c r="C491" s="87">
        <v>200</v>
      </c>
      <c r="D491" s="145">
        <f>SUM(D492)</f>
        <v>1000</v>
      </c>
      <c r="E491" s="149">
        <f>E492</f>
        <v>999.9</v>
      </c>
      <c r="F491" s="149">
        <f t="shared" si="27"/>
        <v>99.99</v>
      </c>
      <c r="G491" s="66"/>
    </row>
    <row r="492" spans="1:7" ht="31.5">
      <c r="A492" s="86" t="s">
        <v>14</v>
      </c>
      <c r="B492" s="85" t="s">
        <v>533</v>
      </c>
      <c r="C492" s="87">
        <v>240</v>
      </c>
      <c r="D492" s="145">
        <v>1000</v>
      </c>
      <c r="E492" s="149">
        <v>999.9</v>
      </c>
      <c r="F492" s="149">
        <f t="shared" si="27"/>
        <v>99.99</v>
      </c>
      <c r="G492" s="66"/>
    </row>
    <row r="493" spans="1:7" ht="47.25">
      <c r="A493" s="86" t="s">
        <v>655</v>
      </c>
      <c r="B493" s="85" t="s">
        <v>557</v>
      </c>
      <c r="C493" s="87"/>
      <c r="D493" s="145">
        <f>SUM(D494)</f>
        <v>26752</v>
      </c>
      <c r="E493" s="149">
        <f>E495</f>
        <v>24325.07</v>
      </c>
      <c r="F493" s="149">
        <f t="shared" si="27"/>
        <v>90.92804276315789</v>
      </c>
      <c r="G493" s="66"/>
    </row>
    <row r="494" spans="1:7" ht="31.5">
      <c r="A494" s="86" t="s">
        <v>235</v>
      </c>
      <c r="B494" s="85" t="s">
        <v>557</v>
      </c>
      <c r="C494" s="87">
        <v>200</v>
      </c>
      <c r="D494" s="145">
        <f>SUM(D495)</f>
        <v>26752</v>
      </c>
      <c r="E494" s="149">
        <f>E495</f>
        <v>24325.07</v>
      </c>
      <c r="F494" s="149">
        <f t="shared" si="27"/>
        <v>90.92804276315789</v>
      </c>
      <c r="G494" s="66"/>
    </row>
    <row r="495" spans="1:7" ht="31.5">
      <c r="A495" s="86" t="s">
        <v>14</v>
      </c>
      <c r="B495" s="85" t="s">
        <v>557</v>
      </c>
      <c r="C495" s="87">
        <v>240</v>
      </c>
      <c r="D495" s="145">
        <v>26752</v>
      </c>
      <c r="E495" s="149">
        <v>24325.07</v>
      </c>
      <c r="F495" s="149">
        <f t="shared" si="27"/>
        <v>90.92804276315789</v>
      </c>
      <c r="G495" s="66"/>
    </row>
    <row r="496" spans="1:7" ht="31.5">
      <c r="A496" s="103" t="s">
        <v>657</v>
      </c>
      <c r="B496" s="85" t="s">
        <v>429</v>
      </c>
      <c r="C496" s="87"/>
      <c r="D496" s="145">
        <f>SUM(D497)</f>
        <v>1670.66</v>
      </c>
      <c r="E496" s="149">
        <f>E497</f>
        <v>1542.89</v>
      </c>
      <c r="F496" s="149">
        <f t="shared" si="27"/>
        <v>92.352124310152874</v>
      </c>
      <c r="G496" s="66"/>
    </row>
    <row r="497" spans="1:7" ht="31.5">
      <c r="A497" s="86" t="s">
        <v>235</v>
      </c>
      <c r="B497" s="85" t="s">
        <v>429</v>
      </c>
      <c r="C497" s="87">
        <v>200</v>
      </c>
      <c r="D497" s="145">
        <f>SUM(D498)</f>
        <v>1670.66</v>
      </c>
      <c r="E497" s="149">
        <f>E498</f>
        <v>1542.89</v>
      </c>
      <c r="F497" s="149">
        <f t="shared" si="27"/>
        <v>92.352124310152874</v>
      </c>
      <c r="G497" s="66"/>
    </row>
    <row r="498" spans="1:7" ht="31.5">
      <c r="A498" s="86" t="s">
        <v>14</v>
      </c>
      <c r="B498" s="85" t="s">
        <v>429</v>
      </c>
      <c r="C498" s="87">
        <v>240</v>
      </c>
      <c r="D498" s="145">
        <v>1670.66</v>
      </c>
      <c r="E498" s="149">
        <v>1542.89</v>
      </c>
      <c r="F498" s="149">
        <f t="shared" si="27"/>
        <v>92.352124310152874</v>
      </c>
      <c r="G498" s="66"/>
    </row>
    <row r="499" spans="1:7" ht="110.25">
      <c r="A499" s="97" t="s">
        <v>677</v>
      </c>
      <c r="B499" s="116" t="s">
        <v>678</v>
      </c>
      <c r="C499" s="87"/>
      <c r="D499" s="145">
        <f>SUM(D500)</f>
        <v>153.19</v>
      </c>
      <c r="E499" s="149">
        <f>E500</f>
        <v>153.19</v>
      </c>
      <c r="F499" s="149">
        <f t="shared" si="27"/>
        <v>100</v>
      </c>
      <c r="G499" s="66"/>
    </row>
    <row r="500" spans="1:7" ht="31.5">
      <c r="A500" s="86" t="s">
        <v>235</v>
      </c>
      <c r="B500" s="116" t="s">
        <v>678</v>
      </c>
      <c r="C500" s="87">
        <v>200</v>
      </c>
      <c r="D500" s="145">
        <f>SUM(D501)</f>
        <v>153.19</v>
      </c>
      <c r="E500" s="149">
        <f>E501</f>
        <v>153.19</v>
      </c>
      <c r="F500" s="149">
        <f t="shared" si="27"/>
        <v>100</v>
      </c>
      <c r="G500" s="66"/>
    </row>
    <row r="501" spans="1:7" ht="31.5">
      <c r="A501" s="86" t="s">
        <v>14</v>
      </c>
      <c r="B501" s="116" t="s">
        <v>678</v>
      </c>
      <c r="C501" s="87">
        <v>240</v>
      </c>
      <c r="D501" s="145">
        <v>153.19</v>
      </c>
      <c r="E501" s="149">
        <v>153.19</v>
      </c>
      <c r="F501" s="149">
        <f t="shared" si="27"/>
        <v>100</v>
      </c>
      <c r="G501" s="66"/>
    </row>
    <row r="502" spans="1:7" ht="15.75">
      <c r="A502" s="86" t="s">
        <v>645</v>
      </c>
      <c r="B502" s="85" t="s">
        <v>646</v>
      </c>
      <c r="C502" s="87"/>
      <c r="D502" s="154">
        <f>SUM(D503)</f>
        <v>1599.97</v>
      </c>
      <c r="E502" s="149">
        <f>E503</f>
        <v>1599.97</v>
      </c>
      <c r="F502" s="149">
        <f t="shared" si="27"/>
        <v>100</v>
      </c>
      <c r="G502" s="66"/>
    </row>
    <row r="503" spans="1:7" ht="31.5">
      <c r="A503" s="86" t="s">
        <v>235</v>
      </c>
      <c r="B503" s="85" t="s">
        <v>646</v>
      </c>
      <c r="C503" s="87">
        <v>200</v>
      </c>
      <c r="D503" s="145">
        <f>SUM(D504)</f>
        <v>1599.97</v>
      </c>
      <c r="E503" s="149">
        <f>E504</f>
        <v>1599.97</v>
      </c>
      <c r="F503" s="149">
        <f t="shared" si="27"/>
        <v>100</v>
      </c>
      <c r="G503" s="66"/>
    </row>
    <row r="504" spans="1:7" ht="31.5">
      <c r="A504" s="86" t="s">
        <v>14</v>
      </c>
      <c r="B504" s="85" t="s">
        <v>646</v>
      </c>
      <c r="C504" s="87">
        <v>240</v>
      </c>
      <c r="D504" s="145">
        <v>1599.97</v>
      </c>
      <c r="E504" s="149">
        <v>1599.97</v>
      </c>
      <c r="F504" s="149">
        <f t="shared" si="27"/>
        <v>100</v>
      </c>
      <c r="G504" s="66"/>
    </row>
    <row r="505" spans="1:7" ht="15.75">
      <c r="A505" s="86" t="s">
        <v>634</v>
      </c>
      <c r="B505" s="89" t="s">
        <v>607</v>
      </c>
      <c r="C505" s="87"/>
      <c r="D505" s="145">
        <f>SUM(D506)</f>
        <v>7313.1</v>
      </c>
      <c r="E505" s="155">
        <f>E506</f>
        <v>7313.09</v>
      </c>
      <c r="F505" s="149">
        <f t="shared" si="27"/>
        <v>99.999863259083014</v>
      </c>
      <c r="G505" s="66"/>
    </row>
    <row r="506" spans="1:7" ht="15.75">
      <c r="A506" s="86" t="s">
        <v>606</v>
      </c>
      <c r="B506" s="89" t="s">
        <v>635</v>
      </c>
      <c r="C506" s="87"/>
      <c r="D506" s="145">
        <f>SUM(D507)</f>
        <v>7313.1</v>
      </c>
      <c r="E506" s="149">
        <f>E507</f>
        <v>7313.09</v>
      </c>
      <c r="F506" s="149">
        <f t="shared" si="27"/>
        <v>99.999863259083014</v>
      </c>
      <c r="G506" s="66"/>
    </row>
    <row r="507" spans="1:7" ht="31.5">
      <c r="A507" s="86" t="s">
        <v>235</v>
      </c>
      <c r="B507" s="89" t="s">
        <v>635</v>
      </c>
      <c r="C507" s="87">
        <v>200</v>
      </c>
      <c r="D507" s="145">
        <f>SUM(D508)</f>
        <v>7313.1</v>
      </c>
      <c r="E507" s="149">
        <f>E508</f>
        <v>7313.09</v>
      </c>
      <c r="F507" s="149">
        <f t="shared" si="27"/>
        <v>99.999863259083014</v>
      </c>
      <c r="G507" s="66"/>
    </row>
    <row r="508" spans="1:7" ht="31.5">
      <c r="A508" s="86" t="s">
        <v>14</v>
      </c>
      <c r="B508" s="89" t="s">
        <v>635</v>
      </c>
      <c r="C508" s="87">
        <v>240</v>
      </c>
      <c r="D508" s="145">
        <v>7313.1</v>
      </c>
      <c r="E508" s="149">
        <v>7313.09</v>
      </c>
      <c r="F508" s="149">
        <f t="shared" si="27"/>
        <v>99.999863259083014</v>
      </c>
      <c r="G508" s="66"/>
    </row>
    <row r="509" spans="1:7" ht="31.5">
      <c r="A509" s="86" t="s">
        <v>369</v>
      </c>
      <c r="B509" s="89" t="s">
        <v>530</v>
      </c>
      <c r="C509" s="87"/>
      <c r="D509" s="145">
        <f>SUM(D510,D513,D516)</f>
        <v>6315.29</v>
      </c>
      <c r="E509" s="149">
        <f>E510+E513+E516</f>
        <v>6315.28</v>
      </c>
      <c r="F509" s="149">
        <f t="shared" si="27"/>
        <v>99.999841654144149</v>
      </c>
      <c r="G509" s="61"/>
    </row>
    <row r="510" spans="1:7" ht="31.5">
      <c r="A510" s="86" t="s">
        <v>277</v>
      </c>
      <c r="B510" s="89" t="s">
        <v>531</v>
      </c>
      <c r="C510" s="87"/>
      <c r="D510" s="145">
        <f>SUM(D511)</f>
        <v>5486.75</v>
      </c>
      <c r="E510" s="149">
        <f>E511</f>
        <v>5486.75</v>
      </c>
      <c r="F510" s="149">
        <f t="shared" si="27"/>
        <v>100</v>
      </c>
      <c r="G510" s="61"/>
    </row>
    <row r="511" spans="1:7" ht="31.5">
      <c r="A511" s="86" t="s">
        <v>235</v>
      </c>
      <c r="B511" s="89" t="s">
        <v>531</v>
      </c>
      <c r="C511" s="87">
        <v>200</v>
      </c>
      <c r="D511" s="145">
        <f>SUM(D512)</f>
        <v>5486.75</v>
      </c>
      <c r="E511" s="149">
        <f>E512</f>
        <v>5486.75</v>
      </c>
      <c r="F511" s="149">
        <f t="shared" si="27"/>
        <v>100</v>
      </c>
      <c r="G511" s="61"/>
    </row>
    <row r="512" spans="1:7" ht="31.5">
      <c r="A512" s="86" t="s">
        <v>14</v>
      </c>
      <c r="B512" s="89" t="s">
        <v>531</v>
      </c>
      <c r="C512" s="87">
        <v>240</v>
      </c>
      <c r="D512" s="145">
        <v>5486.75</v>
      </c>
      <c r="E512" s="149">
        <v>5486.75</v>
      </c>
      <c r="F512" s="149">
        <f t="shared" si="27"/>
        <v>100</v>
      </c>
      <c r="G512" s="61"/>
    </row>
    <row r="513" spans="1:7" ht="15.75">
      <c r="A513" s="86" t="s">
        <v>682</v>
      </c>
      <c r="B513" s="89" t="s">
        <v>681</v>
      </c>
      <c r="C513" s="87"/>
      <c r="D513" s="145">
        <f>SUM(D514)</f>
        <v>397.79</v>
      </c>
      <c r="E513" s="149">
        <f>E514</f>
        <v>397.78</v>
      </c>
      <c r="F513" s="149">
        <f t="shared" si="27"/>
        <v>99.99748611076194</v>
      </c>
      <c r="G513" s="66"/>
    </row>
    <row r="514" spans="1:7" ht="31.5">
      <c r="A514" s="86" t="s">
        <v>235</v>
      </c>
      <c r="B514" s="89" t="s">
        <v>681</v>
      </c>
      <c r="C514" s="87">
        <v>200</v>
      </c>
      <c r="D514" s="145">
        <f>SUM(D515)</f>
        <v>397.79</v>
      </c>
      <c r="E514" s="149">
        <f>E515</f>
        <v>397.78</v>
      </c>
      <c r="F514" s="149">
        <f t="shared" si="27"/>
        <v>99.99748611076194</v>
      </c>
      <c r="G514" s="66"/>
    </row>
    <row r="515" spans="1:7" ht="31.5">
      <c r="A515" s="86" t="s">
        <v>14</v>
      </c>
      <c r="B515" s="89" t="s">
        <v>681</v>
      </c>
      <c r="C515" s="87">
        <v>240</v>
      </c>
      <c r="D515" s="145">
        <v>397.79</v>
      </c>
      <c r="E515" s="149">
        <v>397.78</v>
      </c>
      <c r="F515" s="149">
        <f t="shared" si="27"/>
        <v>99.99748611076194</v>
      </c>
      <c r="G515" s="66"/>
    </row>
    <row r="516" spans="1:7" ht="31.5">
      <c r="A516" s="86" t="s">
        <v>684</v>
      </c>
      <c r="B516" s="89" t="s">
        <v>683</v>
      </c>
      <c r="C516" s="87"/>
      <c r="D516" s="145">
        <f>SUM(D517)</f>
        <v>430.75</v>
      </c>
      <c r="E516" s="149">
        <f>E517</f>
        <v>430.75</v>
      </c>
      <c r="F516" s="149">
        <f t="shared" si="27"/>
        <v>100</v>
      </c>
      <c r="G516" s="66"/>
    </row>
    <row r="517" spans="1:7" ht="31.5">
      <c r="A517" s="86" t="s">
        <v>235</v>
      </c>
      <c r="B517" s="89" t="s">
        <v>683</v>
      </c>
      <c r="C517" s="87">
        <v>200</v>
      </c>
      <c r="D517" s="145">
        <f>SUM(D518)</f>
        <v>430.75</v>
      </c>
      <c r="E517" s="149">
        <f>E518</f>
        <v>430.75</v>
      </c>
      <c r="F517" s="149">
        <f t="shared" si="27"/>
        <v>100</v>
      </c>
      <c r="G517" s="66"/>
    </row>
    <row r="518" spans="1:7" ht="31.5">
      <c r="A518" s="86" t="s">
        <v>14</v>
      </c>
      <c r="B518" s="89" t="s">
        <v>683</v>
      </c>
      <c r="C518" s="87">
        <v>240</v>
      </c>
      <c r="D518" s="145">
        <v>430.75</v>
      </c>
      <c r="E518" s="149">
        <v>430.75</v>
      </c>
      <c r="F518" s="149">
        <f t="shared" si="27"/>
        <v>100</v>
      </c>
      <c r="G518" s="66"/>
    </row>
    <row r="519" spans="1:7" ht="15.75" hidden="1">
      <c r="A519" s="84"/>
      <c r="B519" s="85"/>
      <c r="C519" s="98"/>
      <c r="D519" s="145"/>
      <c r="E519" s="155"/>
      <c r="F519" s="149" t="e">
        <f t="shared" si="27"/>
        <v>#DIV/0!</v>
      </c>
      <c r="G519" s="12"/>
    </row>
    <row r="520" spans="1:7" ht="47.25">
      <c r="A520" s="117" t="s">
        <v>675</v>
      </c>
      <c r="B520" s="81" t="s">
        <v>115</v>
      </c>
      <c r="C520" s="82"/>
      <c r="D520" s="138">
        <f>SUM(D521,D542,D592)</f>
        <v>200193.29</v>
      </c>
      <c r="E520" s="162">
        <v>199102.84</v>
      </c>
      <c r="F520" s="163">
        <f t="shared" si="27"/>
        <v>99.45530142393882</v>
      </c>
      <c r="G520" s="61"/>
    </row>
    <row r="521" spans="1:7" ht="15.75">
      <c r="A521" s="118" t="s">
        <v>609</v>
      </c>
      <c r="B521" s="85" t="s">
        <v>608</v>
      </c>
      <c r="C521" s="82"/>
      <c r="D521" s="145">
        <f>SUM(D522,D529)</f>
        <v>36031.450000000004</v>
      </c>
      <c r="E521" s="148">
        <f>E522+E529</f>
        <v>35527.399999999994</v>
      </c>
      <c r="F521" s="149">
        <f t="shared" si="27"/>
        <v>98.601083220353303</v>
      </c>
      <c r="G521" s="66"/>
    </row>
    <row r="522" spans="1:7" ht="31.5">
      <c r="A522" s="119" t="s">
        <v>651</v>
      </c>
      <c r="B522" s="85" t="s">
        <v>627</v>
      </c>
      <c r="C522" s="82"/>
      <c r="D522" s="145">
        <f>SUM(D523,D526)</f>
        <v>8131.08</v>
      </c>
      <c r="E522" s="148">
        <f>E523+E526</f>
        <v>7759.48</v>
      </c>
      <c r="F522" s="149">
        <f t="shared" ref="F522:F585" si="28">(E522/D522)*100</f>
        <v>95.429881393369627</v>
      </c>
      <c r="G522" s="66"/>
    </row>
    <row r="523" spans="1:7" ht="15.75">
      <c r="A523" s="118" t="s">
        <v>653</v>
      </c>
      <c r="B523" s="85" t="s">
        <v>652</v>
      </c>
      <c r="C523" s="82"/>
      <c r="D523" s="145">
        <f>SUM(D524)</f>
        <v>3716</v>
      </c>
      <c r="E523" s="148">
        <f>E524</f>
        <v>3344.4</v>
      </c>
      <c r="F523" s="149">
        <f t="shared" si="28"/>
        <v>90</v>
      </c>
      <c r="G523" s="66"/>
    </row>
    <row r="524" spans="1:7" ht="31.5">
      <c r="A524" s="97" t="s">
        <v>235</v>
      </c>
      <c r="B524" s="85" t="s">
        <v>652</v>
      </c>
      <c r="C524" s="120">
        <v>200</v>
      </c>
      <c r="D524" s="145">
        <f>SUM(D525)</f>
        <v>3716</v>
      </c>
      <c r="E524" s="148">
        <f>E525</f>
        <v>3344.4</v>
      </c>
      <c r="F524" s="149">
        <f t="shared" si="28"/>
        <v>90</v>
      </c>
      <c r="G524" s="66"/>
    </row>
    <row r="525" spans="1:7" ht="31.5">
      <c r="A525" s="97" t="s">
        <v>14</v>
      </c>
      <c r="B525" s="85" t="s">
        <v>652</v>
      </c>
      <c r="C525" s="120">
        <v>240</v>
      </c>
      <c r="D525" s="145">
        <v>3716</v>
      </c>
      <c r="E525" s="148">
        <v>3344.4</v>
      </c>
      <c r="F525" s="149">
        <f t="shared" si="28"/>
        <v>90</v>
      </c>
      <c r="G525" s="66"/>
    </row>
    <row r="526" spans="1:7" ht="31.5">
      <c r="A526" s="119" t="s">
        <v>626</v>
      </c>
      <c r="B526" s="85" t="s">
        <v>628</v>
      </c>
      <c r="C526" s="82"/>
      <c r="D526" s="145">
        <f>SUM(D527)</f>
        <v>4415.08</v>
      </c>
      <c r="E526" s="148">
        <f>E527</f>
        <v>4415.08</v>
      </c>
      <c r="F526" s="149">
        <f t="shared" si="28"/>
        <v>100</v>
      </c>
      <c r="G526" s="66"/>
    </row>
    <row r="527" spans="1:7" ht="31.5">
      <c r="A527" s="97" t="s">
        <v>235</v>
      </c>
      <c r="B527" s="85" t="s">
        <v>628</v>
      </c>
      <c r="C527" s="120">
        <v>200</v>
      </c>
      <c r="D527" s="145">
        <f>SUM(D528)</f>
        <v>4415.08</v>
      </c>
      <c r="E527" s="148">
        <f>E528</f>
        <v>4415.08</v>
      </c>
      <c r="F527" s="149">
        <f t="shared" si="28"/>
        <v>100</v>
      </c>
      <c r="G527" s="66"/>
    </row>
    <row r="528" spans="1:7" ht="31.5">
      <c r="A528" s="97" t="s">
        <v>14</v>
      </c>
      <c r="B528" s="85" t="s">
        <v>628</v>
      </c>
      <c r="C528" s="120">
        <v>240</v>
      </c>
      <c r="D528" s="145">
        <v>4415.08</v>
      </c>
      <c r="E528" s="148">
        <v>4415.08</v>
      </c>
      <c r="F528" s="149">
        <f t="shared" si="28"/>
        <v>100</v>
      </c>
      <c r="G528" s="66"/>
    </row>
    <row r="529" spans="1:7" ht="31.5">
      <c r="A529" s="119" t="s">
        <v>631</v>
      </c>
      <c r="B529" s="85" t="s">
        <v>610</v>
      </c>
      <c r="C529" s="82"/>
      <c r="D529" s="145">
        <f>SUM(D530,D533,D536,D539)</f>
        <v>27900.370000000003</v>
      </c>
      <c r="E529" s="148">
        <f>E530+E533+E536+E539</f>
        <v>27767.919999999998</v>
      </c>
      <c r="F529" s="149">
        <f t="shared" si="28"/>
        <v>99.525275112838983</v>
      </c>
      <c r="G529" s="66"/>
    </row>
    <row r="530" spans="1:7" ht="31.5">
      <c r="A530" s="119" t="s">
        <v>612</v>
      </c>
      <c r="B530" s="85" t="s">
        <v>611</v>
      </c>
      <c r="C530" s="82"/>
      <c r="D530" s="145">
        <f>SUM(D531)</f>
        <v>20910.54</v>
      </c>
      <c r="E530" s="148">
        <f>E531</f>
        <v>20910.53</v>
      </c>
      <c r="F530" s="149">
        <f t="shared" si="28"/>
        <v>99.999952177227357</v>
      </c>
      <c r="G530" s="66"/>
    </row>
    <row r="531" spans="1:7" ht="31.5">
      <c r="A531" s="86" t="s">
        <v>235</v>
      </c>
      <c r="B531" s="85" t="s">
        <v>611</v>
      </c>
      <c r="C531" s="120">
        <v>200</v>
      </c>
      <c r="D531" s="145">
        <f>SUM(D532)</f>
        <v>20910.54</v>
      </c>
      <c r="E531" s="148">
        <f>E532</f>
        <v>20910.53</v>
      </c>
      <c r="F531" s="149">
        <f t="shared" si="28"/>
        <v>99.999952177227357</v>
      </c>
      <c r="G531" s="66"/>
    </row>
    <row r="532" spans="1:7" ht="31.5">
      <c r="A532" s="86" t="s">
        <v>14</v>
      </c>
      <c r="B532" s="85" t="s">
        <v>611</v>
      </c>
      <c r="C532" s="120">
        <v>240</v>
      </c>
      <c r="D532" s="145">
        <v>20910.54</v>
      </c>
      <c r="E532" s="148">
        <v>20910.53</v>
      </c>
      <c r="F532" s="149">
        <f t="shared" si="28"/>
        <v>99.999952177227357</v>
      </c>
      <c r="G532" s="66"/>
    </row>
    <row r="533" spans="1:7" ht="15.75">
      <c r="A533" s="97" t="s">
        <v>625</v>
      </c>
      <c r="B533" s="85" t="s">
        <v>614</v>
      </c>
      <c r="C533" s="82"/>
      <c r="D533" s="145">
        <f>SUM(D534)</f>
        <v>966.63</v>
      </c>
      <c r="E533" s="148">
        <f>E534</f>
        <v>966.63</v>
      </c>
      <c r="F533" s="149">
        <f t="shared" si="28"/>
        <v>100</v>
      </c>
      <c r="G533" s="66"/>
    </row>
    <row r="534" spans="1:7" ht="31.5">
      <c r="A534" s="86" t="s">
        <v>235</v>
      </c>
      <c r="B534" s="85" t="s">
        <v>614</v>
      </c>
      <c r="C534" s="120">
        <v>200</v>
      </c>
      <c r="D534" s="145">
        <f>SUM(D535)</f>
        <v>966.63</v>
      </c>
      <c r="E534" s="148">
        <f>E535</f>
        <v>966.63</v>
      </c>
      <c r="F534" s="149">
        <f t="shared" si="28"/>
        <v>100</v>
      </c>
      <c r="G534" s="66"/>
    </row>
    <row r="535" spans="1:7" ht="31.5">
      <c r="A535" s="86" t="s">
        <v>14</v>
      </c>
      <c r="B535" s="85" t="s">
        <v>614</v>
      </c>
      <c r="C535" s="120">
        <v>240</v>
      </c>
      <c r="D535" s="145">
        <v>966.63</v>
      </c>
      <c r="E535" s="148">
        <v>966.63</v>
      </c>
      <c r="F535" s="149">
        <f t="shared" si="28"/>
        <v>100</v>
      </c>
      <c r="G535" s="66"/>
    </row>
    <row r="536" spans="1:7" ht="15.75">
      <c r="A536" s="118" t="s">
        <v>613</v>
      </c>
      <c r="B536" s="85" t="s">
        <v>624</v>
      </c>
      <c r="C536" s="82"/>
      <c r="D536" s="145">
        <f>SUM(D537)</f>
        <v>581.35</v>
      </c>
      <c r="E536" s="148">
        <f>E537</f>
        <v>581.35</v>
      </c>
      <c r="F536" s="149">
        <f t="shared" si="28"/>
        <v>100</v>
      </c>
      <c r="G536" s="66"/>
    </row>
    <row r="537" spans="1:7" ht="31.5">
      <c r="A537" s="86" t="s">
        <v>235</v>
      </c>
      <c r="B537" s="85" t="s">
        <v>624</v>
      </c>
      <c r="C537" s="120">
        <v>200</v>
      </c>
      <c r="D537" s="145">
        <f>SUM(D538)</f>
        <v>581.35</v>
      </c>
      <c r="E537" s="148">
        <f>E538</f>
        <v>581.35</v>
      </c>
      <c r="F537" s="149">
        <f t="shared" si="28"/>
        <v>100</v>
      </c>
      <c r="G537" s="66"/>
    </row>
    <row r="538" spans="1:7" ht="31.5">
      <c r="A538" s="86" t="s">
        <v>14</v>
      </c>
      <c r="B538" s="85" t="s">
        <v>624</v>
      </c>
      <c r="C538" s="120">
        <v>240</v>
      </c>
      <c r="D538" s="145">
        <v>581.35</v>
      </c>
      <c r="E538" s="148">
        <v>581.35</v>
      </c>
      <c r="F538" s="149">
        <f t="shared" si="28"/>
        <v>100</v>
      </c>
      <c r="G538" s="66"/>
    </row>
    <row r="539" spans="1:7" ht="47.25">
      <c r="A539" s="121" t="s">
        <v>619</v>
      </c>
      <c r="B539" s="85" t="s">
        <v>642</v>
      </c>
      <c r="C539" s="87"/>
      <c r="D539" s="145">
        <f>SUM(D540)</f>
        <v>5441.85</v>
      </c>
      <c r="E539" s="148">
        <f>E540</f>
        <v>5309.41</v>
      </c>
      <c r="F539" s="149">
        <f t="shared" si="28"/>
        <v>97.566268824021236</v>
      </c>
      <c r="G539" s="66"/>
    </row>
    <row r="540" spans="1:7" ht="31.5">
      <c r="A540" s="97" t="s">
        <v>235</v>
      </c>
      <c r="B540" s="85" t="s">
        <v>642</v>
      </c>
      <c r="C540" s="87">
        <v>200</v>
      </c>
      <c r="D540" s="145">
        <f>SUM(D541)</f>
        <v>5441.85</v>
      </c>
      <c r="E540" s="148">
        <f>E541</f>
        <v>5309.41</v>
      </c>
      <c r="F540" s="149">
        <f t="shared" si="28"/>
        <v>97.566268824021236</v>
      </c>
      <c r="G540" s="66"/>
    </row>
    <row r="541" spans="1:7" ht="31.5">
      <c r="A541" s="97" t="s">
        <v>14</v>
      </c>
      <c r="B541" s="85" t="s">
        <v>642</v>
      </c>
      <c r="C541" s="87">
        <v>240</v>
      </c>
      <c r="D541" s="145">
        <v>5441.85</v>
      </c>
      <c r="E541" s="148">
        <v>5309.41</v>
      </c>
      <c r="F541" s="149">
        <f t="shared" si="28"/>
        <v>97.566268824021236</v>
      </c>
      <c r="G541" s="66"/>
    </row>
    <row r="542" spans="1:7" ht="15.75">
      <c r="A542" s="84" t="s">
        <v>558</v>
      </c>
      <c r="B542" s="85" t="s">
        <v>559</v>
      </c>
      <c r="C542" s="83"/>
      <c r="D542" s="145">
        <f>SUM(D543,D579)</f>
        <v>119673.87000000001</v>
      </c>
      <c r="E542" s="148">
        <f>E543+E579</f>
        <v>119087.48000000001</v>
      </c>
      <c r="F542" s="149">
        <f t="shared" si="28"/>
        <v>99.510009996334205</v>
      </c>
      <c r="G542" s="61"/>
    </row>
    <row r="543" spans="1:7" ht="31.5">
      <c r="A543" s="95" t="s">
        <v>560</v>
      </c>
      <c r="B543" s="85" t="s">
        <v>561</v>
      </c>
      <c r="C543" s="83"/>
      <c r="D543" s="145">
        <f>SUM(D544,D547,D550,D553,D556,D559,D562,D567,D570,D573,D576)</f>
        <v>99422.44</v>
      </c>
      <c r="E543" s="148">
        <f>E544+E547+E550+E553+E556+E559+E562+E567+E570+E573+E576</f>
        <v>98879.140000000014</v>
      </c>
      <c r="F543" s="149">
        <f t="shared" si="28"/>
        <v>99.453543888080006</v>
      </c>
      <c r="G543" s="61"/>
    </row>
    <row r="544" spans="1:7" ht="15.75">
      <c r="A544" s="122" t="s">
        <v>562</v>
      </c>
      <c r="B544" s="85" t="s">
        <v>563</v>
      </c>
      <c r="C544" s="87"/>
      <c r="D544" s="145">
        <f>SUM(D545)</f>
        <v>3283.5</v>
      </c>
      <c r="E544" s="149">
        <f>E545</f>
        <v>3283.5</v>
      </c>
      <c r="F544" s="149">
        <f t="shared" si="28"/>
        <v>100</v>
      </c>
      <c r="G544" s="61"/>
    </row>
    <row r="545" spans="1:7" ht="31.5">
      <c r="A545" s="86" t="s">
        <v>235</v>
      </c>
      <c r="B545" s="85" t="s">
        <v>563</v>
      </c>
      <c r="C545" s="87">
        <v>200</v>
      </c>
      <c r="D545" s="145">
        <f>SUM(D546)</f>
        <v>3283.5</v>
      </c>
      <c r="E545" s="149">
        <f>E546</f>
        <v>3283.5</v>
      </c>
      <c r="F545" s="149">
        <f t="shared" si="28"/>
        <v>100</v>
      </c>
      <c r="G545" s="61"/>
    </row>
    <row r="546" spans="1:7" ht="31.5">
      <c r="A546" s="86" t="s">
        <v>14</v>
      </c>
      <c r="B546" s="85" t="s">
        <v>563</v>
      </c>
      <c r="C546" s="87">
        <v>240</v>
      </c>
      <c r="D546" s="145">
        <v>3283.5</v>
      </c>
      <c r="E546" s="149">
        <v>3283.5</v>
      </c>
      <c r="F546" s="149">
        <f t="shared" si="28"/>
        <v>100</v>
      </c>
      <c r="G546" s="61"/>
    </row>
    <row r="547" spans="1:7" ht="15.75">
      <c r="A547" s="96" t="s">
        <v>567</v>
      </c>
      <c r="B547" s="85" t="s">
        <v>568</v>
      </c>
      <c r="C547" s="87"/>
      <c r="D547" s="145">
        <f>SUM(D548)</f>
        <v>7000</v>
      </c>
      <c r="E547" s="155">
        <f>E548</f>
        <v>7000</v>
      </c>
      <c r="F547" s="149">
        <f t="shared" si="28"/>
        <v>100</v>
      </c>
      <c r="G547" s="61"/>
    </row>
    <row r="548" spans="1:7" ht="31.5">
      <c r="A548" s="86" t="s">
        <v>235</v>
      </c>
      <c r="B548" s="85" t="s">
        <v>568</v>
      </c>
      <c r="C548" s="87">
        <v>200</v>
      </c>
      <c r="D548" s="145">
        <f>SUM(D549)</f>
        <v>7000</v>
      </c>
      <c r="E548" s="149">
        <f>E549</f>
        <v>7000</v>
      </c>
      <c r="F548" s="149">
        <f t="shared" si="28"/>
        <v>100</v>
      </c>
      <c r="G548" s="61"/>
    </row>
    <row r="549" spans="1:7" ht="31.5">
      <c r="A549" s="86" t="s">
        <v>14</v>
      </c>
      <c r="B549" s="85" t="s">
        <v>568</v>
      </c>
      <c r="C549" s="87">
        <v>240</v>
      </c>
      <c r="D549" s="145">
        <v>7000</v>
      </c>
      <c r="E549" s="149">
        <v>7000</v>
      </c>
      <c r="F549" s="149">
        <f t="shared" si="28"/>
        <v>100</v>
      </c>
      <c r="G549" s="61"/>
    </row>
    <row r="550" spans="1:7" ht="15.75">
      <c r="A550" s="86" t="s">
        <v>615</v>
      </c>
      <c r="B550" s="85" t="s">
        <v>617</v>
      </c>
      <c r="C550" s="87"/>
      <c r="D550" s="145">
        <f>SUM(D551)</f>
        <v>1250</v>
      </c>
      <c r="E550" s="149">
        <f>E551</f>
        <v>1250</v>
      </c>
      <c r="F550" s="149">
        <f t="shared" si="28"/>
        <v>100</v>
      </c>
      <c r="G550" s="66"/>
    </row>
    <row r="551" spans="1:7" ht="31.5">
      <c r="A551" s="86" t="s">
        <v>235</v>
      </c>
      <c r="B551" s="85" t="s">
        <v>617</v>
      </c>
      <c r="C551" s="87">
        <v>200</v>
      </c>
      <c r="D551" s="145">
        <f>SUM(D552)</f>
        <v>1250</v>
      </c>
      <c r="E551" s="149">
        <f>E552</f>
        <v>1250</v>
      </c>
      <c r="F551" s="149">
        <f t="shared" si="28"/>
        <v>100</v>
      </c>
      <c r="G551" s="66"/>
    </row>
    <row r="552" spans="1:7" ht="31.5">
      <c r="A552" s="86" t="s">
        <v>14</v>
      </c>
      <c r="B552" s="85" t="s">
        <v>617</v>
      </c>
      <c r="C552" s="87">
        <v>240</v>
      </c>
      <c r="D552" s="145">
        <v>1250</v>
      </c>
      <c r="E552" s="149">
        <v>1250</v>
      </c>
      <c r="F552" s="149">
        <f t="shared" si="28"/>
        <v>100</v>
      </c>
      <c r="G552" s="66"/>
    </row>
    <row r="553" spans="1:7" ht="15.75">
      <c r="A553" s="86" t="s">
        <v>616</v>
      </c>
      <c r="B553" s="85" t="s">
        <v>618</v>
      </c>
      <c r="C553" s="87"/>
      <c r="D553" s="145">
        <f>SUM(D554)</f>
        <v>1390</v>
      </c>
      <c r="E553" s="149">
        <f>E554</f>
        <v>1390</v>
      </c>
      <c r="F553" s="149">
        <f t="shared" si="28"/>
        <v>100</v>
      </c>
      <c r="G553" s="66"/>
    </row>
    <row r="554" spans="1:7" ht="31.5">
      <c r="A554" s="86" t="s">
        <v>235</v>
      </c>
      <c r="B554" s="85" t="s">
        <v>618</v>
      </c>
      <c r="C554" s="87">
        <v>200</v>
      </c>
      <c r="D554" s="145">
        <f>SUM(D555)</f>
        <v>1390</v>
      </c>
      <c r="E554" s="149">
        <f>E555</f>
        <v>1390</v>
      </c>
      <c r="F554" s="149">
        <f t="shared" si="28"/>
        <v>100</v>
      </c>
      <c r="G554" s="66"/>
    </row>
    <row r="555" spans="1:7" ht="31.5">
      <c r="A555" s="86" t="s">
        <v>14</v>
      </c>
      <c r="B555" s="85" t="s">
        <v>618</v>
      </c>
      <c r="C555" s="87">
        <v>240</v>
      </c>
      <c r="D555" s="145">
        <v>1390</v>
      </c>
      <c r="E555" s="149">
        <v>1390</v>
      </c>
      <c r="F555" s="149">
        <f t="shared" si="28"/>
        <v>100</v>
      </c>
      <c r="G555" s="66"/>
    </row>
    <row r="556" spans="1:7" ht="31.5">
      <c r="A556" s="86" t="s">
        <v>564</v>
      </c>
      <c r="B556" s="85" t="s">
        <v>745</v>
      </c>
      <c r="C556" s="87"/>
      <c r="D556" s="145">
        <f>SUM(D557)</f>
        <v>11200.67</v>
      </c>
      <c r="E556" s="149">
        <f>E557</f>
        <v>11200.67</v>
      </c>
      <c r="F556" s="149">
        <f t="shared" si="28"/>
        <v>100</v>
      </c>
      <c r="G556" s="66"/>
    </row>
    <row r="557" spans="1:7" ht="31.5">
      <c r="A557" s="86" t="s">
        <v>235</v>
      </c>
      <c r="B557" s="85" t="s">
        <v>745</v>
      </c>
      <c r="C557" s="87">
        <v>200</v>
      </c>
      <c r="D557" s="145">
        <f>SUM(D558)</f>
        <v>11200.67</v>
      </c>
      <c r="E557" s="149">
        <f>E558</f>
        <v>11200.67</v>
      </c>
      <c r="F557" s="149">
        <f t="shared" si="28"/>
        <v>100</v>
      </c>
      <c r="G557" s="66"/>
    </row>
    <row r="558" spans="1:7" ht="31.5">
      <c r="A558" s="86" t="s">
        <v>14</v>
      </c>
      <c r="B558" s="85" t="s">
        <v>745</v>
      </c>
      <c r="C558" s="87">
        <v>240</v>
      </c>
      <c r="D558" s="145">
        <v>11200.67</v>
      </c>
      <c r="E558" s="149">
        <v>11200.67</v>
      </c>
      <c r="F558" s="149">
        <f t="shared" si="28"/>
        <v>100</v>
      </c>
      <c r="G558" s="66"/>
    </row>
    <row r="559" spans="1:7" ht="31.5">
      <c r="A559" s="86" t="s">
        <v>565</v>
      </c>
      <c r="B559" s="85" t="s">
        <v>746</v>
      </c>
      <c r="C559" s="87"/>
      <c r="D559" s="145">
        <f>SUM(D560)</f>
        <v>3916.09</v>
      </c>
      <c r="E559" s="149">
        <f>E560</f>
        <v>3916.08</v>
      </c>
      <c r="F559" s="149">
        <f t="shared" si="28"/>
        <v>99.999744643253848</v>
      </c>
      <c r="G559" s="66"/>
    </row>
    <row r="560" spans="1:7" ht="31.5">
      <c r="A560" s="86" t="s">
        <v>235</v>
      </c>
      <c r="B560" s="85" t="s">
        <v>746</v>
      </c>
      <c r="C560" s="87">
        <v>200</v>
      </c>
      <c r="D560" s="145">
        <f>SUM(D561)</f>
        <v>3916.09</v>
      </c>
      <c r="E560" s="149">
        <f>E561</f>
        <v>3916.08</v>
      </c>
      <c r="F560" s="149">
        <f t="shared" si="28"/>
        <v>99.999744643253848</v>
      </c>
      <c r="G560" s="66"/>
    </row>
    <row r="561" spans="1:7" ht="31.5">
      <c r="A561" s="86" t="s">
        <v>14</v>
      </c>
      <c r="B561" s="85" t="s">
        <v>746</v>
      </c>
      <c r="C561" s="87">
        <v>240</v>
      </c>
      <c r="D561" s="145">
        <v>3916.09</v>
      </c>
      <c r="E561" s="149">
        <v>3916.08</v>
      </c>
      <c r="F561" s="149">
        <f t="shared" si="28"/>
        <v>99.999744643253848</v>
      </c>
      <c r="G561" s="66"/>
    </row>
    <row r="562" spans="1:7" ht="31.5">
      <c r="A562" s="123" t="s">
        <v>116</v>
      </c>
      <c r="B562" s="85" t="s">
        <v>566</v>
      </c>
      <c r="C562" s="83"/>
      <c r="D562" s="145">
        <f>SUM(D563)</f>
        <v>69605.78</v>
      </c>
      <c r="E562" s="149">
        <f>E563</f>
        <v>69605.58</v>
      </c>
      <c r="F562" s="149">
        <f t="shared" si="28"/>
        <v>99.999712667539981</v>
      </c>
      <c r="G562" s="66"/>
    </row>
    <row r="563" spans="1:7" ht="31.5">
      <c r="A563" s="96" t="s">
        <v>26</v>
      </c>
      <c r="B563" s="85" t="s">
        <v>566</v>
      </c>
      <c r="C563" s="87">
        <v>600</v>
      </c>
      <c r="D563" s="145">
        <f>SUM(D564)</f>
        <v>69605.78</v>
      </c>
      <c r="E563" s="149">
        <f>E564</f>
        <v>69605.58</v>
      </c>
      <c r="F563" s="149">
        <f t="shared" si="28"/>
        <v>99.999712667539981</v>
      </c>
      <c r="G563" s="66"/>
    </row>
    <row r="564" spans="1:7" ht="15.75">
      <c r="A564" s="96" t="s">
        <v>47</v>
      </c>
      <c r="B564" s="85" t="s">
        <v>566</v>
      </c>
      <c r="C564" s="87">
        <v>610</v>
      </c>
      <c r="D564" s="145">
        <f>SUM(D565:D566)</f>
        <v>69605.78</v>
      </c>
      <c r="E564" s="149">
        <f>E565+E566</f>
        <v>69605.58</v>
      </c>
      <c r="F564" s="149">
        <f t="shared" si="28"/>
        <v>99.999712667539981</v>
      </c>
      <c r="G564" s="66"/>
    </row>
    <row r="565" spans="1:7" ht="47.25">
      <c r="A565" s="96" t="s">
        <v>50</v>
      </c>
      <c r="B565" s="85" t="s">
        <v>566</v>
      </c>
      <c r="C565" s="87">
        <v>611</v>
      </c>
      <c r="D565" s="145">
        <v>65954.55</v>
      </c>
      <c r="E565" s="149">
        <v>65954.55</v>
      </c>
      <c r="F565" s="149">
        <f t="shared" si="28"/>
        <v>100</v>
      </c>
      <c r="G565" s="66"/>
    </row>
    <row r="566" spans="1:7" ht="15.75">
      <c r="A566" s="96" t="s">
        <v>48</v>
      </c>
      <c r="B566" s="85" t="s">
        <v>566</v>
      </c>
      <c r="C566" s="87">
        <v>612</v>
      </c>
      <c r="D566" s="145">
        <v>3651.23</v>
      </c>
      <c r="E566" s="149">
        <v>3651.03</v>
      </c>
      <c r="F566" s="149">
        <f t="shared" si="28"/>
        <v>99.994522393823459</v>
      </c>
      <c r="G566" s="66"/>
    </row>
    <row r="567" spans="1:7" ht="31.5">
      <c r="A567" s="96" t="s">
        <v>680</v>
      </c>
      <c r="B567" s="85" t="s">
        <v>679</v>
      </c>
      <c r="C567" s="87"/>
      <c r="D567" s="145">
        <f>SUM(D568)</f>
        <v>534.6</v>
      </c>
      <c r="E567" s="149">
        <v>534.6</v>
      </c>
      <c r="F567" s="149">
        <f t="shared" si="28"/>
        <v>100</v>
      </c>
      <c r="G567" s="66"/>
    </row>
    <row r="568" spans="1:7" ht="31.5">
      <c r="A568" s="86" t="s">
        <v>235</v>
      </c>
      <c r="B568" s="85" t="s">
        <v>679</v>
      </c>
      <c r="C568" s="87">
        <v>200</v>
      </c>
      <c r="D568" s="145">
        <f>SUM(D569)</f>
        <v>534.6</v>
      </c>
      <c r="E568" s="149">
        <v>534.6</v>
      </c>
      <c r="F568" s="149">
        <f t="shared" si="28"/>
        <v>100</v>
      </c>
      <c r="G568" s="66"/>
    </row>
    <row r="569" spans="1:7" ht="31.5">
      <c r="A569" s="86" t="s">
        <v>14</v>
      </c>
      <c r="B569" s="85" t="s">
        <v>679</v>
      </c>
      <c r="C569" s="87">
        <v>240</v>
      </c>
      <c r="D569" s="145">
        <v>534.6</v>
      </c>
      <c r="E569" s="149">
        <v>534.6</v>
      </c>
      <c r="F569" s="149">
        <f t="shared" si="28"/>
        <v>100</v>
      </c>
      <c r="G569" s="66"/>
    </row>
    <row r="570" spans="1:7" ht="31.5">
      <c r="A570" s="86" t="s">
        <v>687</v>
      </c>
      <c r="B570" s="85" t="s">
        <v>689</v>
      </c>
      <c r="C570" s="87"/>
      <c r="D570" s="145">
        <f>SUM(D571)</f>
        <v>536.52</v>
      </c>
      <c r="E570" s="149">
        <v>0</v>
      </c>
      <c r="F570" s="149">
        <f t="shared" si="28"/>
        <v>0</v>
      </c>
      <c r="G570" s="66"/>
    </row>
    <row r="571" spans="1:7" ht="31.5">
      <c r="A571" s="86" t="s">
        <v>235</v>
      </c>
      <c r="B571" s="85" t="s">
        <v>689</v>
      </c>
      <c r="C571" s="87">
        <v>200</v>
      </c>
      <c r="D571" s="145">
        <f>SUM(D572)</f>
        <v>536.52</v>
      </c>
      <c r="E571" s="149">
        <v>0</v>
      </c>
      <c r="F571" s="149">
        <f t="shared" si="28"/>
        <v>0</v>
      </c>
      <c r="G571" s="66"/>
    </row>
    <row r="572" spans="1:7" ht="31.5">
      <c r="A572" s="86" t="s">
        <v>14</v>
      </c>
      <c r="B572" s="85" t="s">
        <v>689</v>
      </c>
      <c r="C572" s="87">
        <v>240</v>
      </c>
      <c r="D572" s="145">
        <v>536.52</v>
      </c>
      <c r="E572" s="149">
        <v>0</v>
      </c>
      <c r="F572" s="149">
        <f t="shared" si="28"/>
        <v>0</v>
      </c>
      <c r="G572" s="66"/>
    </row>
    <row r="573" spans="1:7" ht="31.5">
      <c r="A573" s="86" t="s">
        <v>688</v>
      </c>
      <c r="B573" s="85" t="s">
        <v>690</v>
      </c>
      <c r="C573" s="87"/>
      <c r="D573" s="145">
        <f>SUM(D574)</f>
        <v>187.53</v>
      </c>
      <c r="E573" s="149">
        <f>E574</f>
        <v>180.97</v>
      </c>
      <c r="F573" s="149">
        <f t="shared" si="28"/>
        <v>96.501893030448457</v>
      </c>
      <c r="G573" s="66"/>
    </row>
    <row r="574" spans="1:7" ht="31.5">
      <c r="A574" s="86" t="s">
        <v>235</v>
      </c>
      <c r="B574" s="85" t="s">
        <v>690</v>
      </c>
      <c r="C574" s="87">
        <v>200</v>
      </c>
      <c r="D574" s="145">
        <f>SUM(D575)</f>
        <v>187.53</v>
      </c>
      <c r="E574" s="149">
        <f>E575</f>
        <v>180.97</v>
      </c>
      <c r="F574" s="149">
        <f t="shared" si="28"/>
        <v>96.501893030448457</v>
      </c>
      <c r="G574" s="66"/>
    </row>
    <row r="575" spans="1:7" ht="31.5">
      <c r="A575" s="86" t="s">
        <v>14</v>
      </c>
      <c r="B575" s="85" t="s">
        <v>690</v>
      </c>
      <c r="C575" s="87">
        <v>240</v>
      </c>
      <c r="D575" s="145">
        <v>187.53</v>
      </c>
      <c r="E575" s="149">
        <v>180.97</v>
      </c>
      <c r="F575" s="149">
        <f t="shared" si="28"/>
        <v>96.501893030448457</v>
      </c>
      <c r="G575" s="66"/>
    </row>
    <row r="576" spans="1:7" ht="15.75">
      <c r="A576" s="96" t="s">
        <v>755</v>
      </c>
      <c r="B576" s="85" t="s">
        <v>756</v>
      </c>
      <c r="C576" s="87"/>
      <c r="D576" s="145">
        <f>SUM(D577)</f>
        <v>517.75</v>
      </c>
      <c r="E576" s="149">
        <f>E577</f>
        <v>517.74</v>
      </c>
      <c r="F576" s="149">
        <f t="shared" si="28"/>
        <v>99.998068565910188</v>
      </c>
      <c r="G576" s="66"/>
    </row>
    <row r="577" spans="1:7" ht="31.5">
      <c r="A577" s="86" t="s">
        <v>235</v>
      </c>
      <c r="B577" s="85" t="s">
        <v>756</v>
      </c>
      <c r="C577" s="87">
        <v>200</v>
      </c>
      <c r="D577" s="145">
        <f>SUM(D578)</f>
        <v>517.75</v>
      </c>
      <c r="E577" s="149">
        <f>E578</f>
        <v>517.74</v>
      </c>
      <c r="F577" s="149">
        <f t="shared" si="28"/>
        <v>99.998068565910188</v>
      </c>
      <c r="G577" s="66"/>
    </row>
    <row r="578" spans="1:7" ht="31.5">
      <c r="A578" s="86" t="s">
        <v>14</v>
      </c>
      <c r="B578" s="85" t="s">
        <v>756</v>
      </c>
      <c r="C578" s="87">
        <v>240</v>
      </c>
      <c r="D578" s="145">
        <v>517.75</v>
      </c>
      <c r="E578" s="149">
        <v>517.74</v>
      </c>
      <c r="F578" s="149">
        <f t="shared" si="28"/>
        <v>99.998068565910188</v>
      </c>
      <c r="G578" s="66"/>
    </row>
    <row r="579" spans="1:7" ht="31.5">
      <c r="A579" s="86" t="s">
        <v>569</v>
      </c>
      <c r="B579" s="85" t="s">
        <v>570</v>
      </c>
      <c r="C579" s="87"/>
      <c r="D579" s="145">
        <f>SUM(D580,D586,D583,D589)</f>
        <v>20251.430000000004</v>
      </c>
      <c r="E579" s="149">
        <f>E580+E583+E586+E589</f>
        <v>20208.34</v>
      </c>
      <c r="F579" s="149">
        <f t="shared" si="28"/>
        <v>99.787224902142697</v>
      </c>
      <c r="G579" s="61"/>
    </row>
    <row r="580" spans="1:7" ht="15.75">
      <c r="A580" s="86" t="s">
        <v>571</v>
      </c>
      <c r="B580" s="85" t="s">
        <v>572</v>
      </c>
      <c r="C580" s="87"/>
      <c r="D580" s="145">
        <f>SUM(D581)</f>
        <v>13495.11</v>
      </c>
      <c r="E580" s="149">
        <f>E581</f>
        <v>13495.1</v>
      </c>
      <c r="F580" s="149">
        <f t="shared" si="28"/>
        <v>99.999925899084928</v>
      </c>
      <c r="G580" s="61"/>
    </row>
    <row r="581" spans="1:7" ht="31.5">
      <c r="A581" s="86" t="s">
        <v>235</v>
      </c>
      <c r="B581" s="85" t="s">
        <v>572</v>
      </c>
      <c r="C581" s="87">
        <v>200</v>
      </c>
      <c r="D581" s="145">
        <f>SUM(D582)</f>
        <v>13495.11</v>
      </c>
      <c r="E581" s="149">
        <f>E582</f>
        <v>13495.1</v>
      </c>
      <c r="F581" s="149">
        <f t="shared" si="28"/>
        <v>99.999925899084928</v>
      </c>
      <c r="G581" s="61"/>
    </row>
    <row r="582" spans="1:7" ht="31.5">
      <c r="A582" s="86" t="s">
        <v>14</v>
      </c>
      <c r="B582" s="85" t="s">
        <v>572</v>
      </c>
      <c r="C582" s="87">
        <v>240</v>
      </c>
      <c r="D582" s="145">
        <v>13495.11</v>
      </c>
      <c r="E582" s="149">
        <v>13495.1</v>
      </c>
      <c r="F582" s="149">
        <f t="shared" si="28"/>
        <v>99.999925899084928</v>
      </c>
      <c r="G582" s="61"/>
    </row>
    <row r="583" spans="1:7" ht="63">
      <c r="A583" s="97" t="s">
        <v>674</v>
      </c>
      <c r="B583" s="85" t="s">
        <v>673</v>
      </c>
      <c r="C583" s="87"/>
      <c r="D583" s="145">
        <f>SUM(D584)</f>
        <v>4974.42</v>
      </c>
      <c r="E583" s="149">
        <f>E584</f>
        <v>4942.5</v>
      </c>
      <c r="F583" s="149">
        <f t="shared" si="28"/>
        <v>99.358317150542177</v>
      </c>
      <c r="G583" s="66"/>
    </row>
    <row r="584" spans="1:7" ht="31.5">
      <c r="A584" s="97" t="s">
        <v>235</v>
      </c>
      <c r="B584" s="85" t="s">
        <v>673</v>
      </c>
      <c r="C584" s="87">
        <v>200</v>
      </c>
      <c r="D584" s="145">
        <f>SUM(D585)</f>
        <v>4974.42</v>
      </c>
      <c r="E584" s="149">
        <f>E585</f>
        <v>4942.5</v>
      </c>
      <c r="F584" s="149">
        <f t="shared" si="28"/>
        <v>99.358317150542177</v>
      </c>
      <c r="G584" s="66"/>
    </row>
    <row r="585" spans="1:7" ht="31.5">
      <c r="A585" s="97" t="s">
        <v>14</v>
      </c>
      <c r="B585" s="85" t="s">
        <v>673</v>
      </c>
      <c r="C585" s="87">
        <v>240</v>
      </c>
      <c r="D585" s="145">
        <v>4974.42</v>
      </c>
      <c r="E585" s="149">
        <f>360.79+4581.71</f>
        <v>4942.5</v>
      </c>
      <c r="F585" s="149">
        <f t="shared" si="28"/>
        <v>99.358317150542177</v>
      </c>
      <c r="G585" s="66"/>
    </row>
    <row r="586" spans="1:7" ht="63">
      <c r="A586" s="97" t="s">
        <v>659</v>
      </c>
      <c r="B586" s="85" t="s">
        <v>658</v>
      </c>
      <c r="C586" s="87"/>
      <c r="D586" s="145">
        <f>SUM(D587)</f>
        <v>1738.7</v>
      </c>
      <c r="E586" s="149">
        <f>E587</f>
        <v>1727.54</v>
      </c>
      <c r="F586" s="149">
        <f t="shared" ref="F586:F649" si="29">(E586/D586)*100</f>
        <v>99.35814113993213</v>
      </c>
      <c r="G586" s="66"/>
    </row>
    <row r="587" spans="1:7" ht="31.5">
      <c r="A587" s="97" t="s">
        <v>235</v>
      </c>
      <c r="B587" s="85" t="s">
        <v>658</v>
      </c>
      <c r="C587" s="87">
        <v>200</v>
      </c>
      <c r="D587" s="145">
        <f>SUM(D588)</f>
        <v>1738.7</v>
      </c>
      <c r="E587" s="149">
        <f>E588</f>
        <v>1727.54</v>
      </c>
      <c r="F587" s="149">
        <f t="shared" si="29"/>
        <v>99.35814113993213</v>
      </c>
      <c r="G587" s="66"/>
    </row>
    <row r="588" spans="1:7" ht="31.5">
      <c r="A588" s="97" t="s">
        <v>14</v>
      </c>
      <c r="B588" s="85" t="s">
        <v>658</v>
      </c>
      <c r="C588" s="87">
        <v>240</v>
      </c>
      <c r="D588" s="145">
        <v>1738.7</v>
      </c>
      <c r="E588" s="149">
        <f>1601.43+126.11</f>
        <v>1727.54</v>
      </c>
      <c r="F588" s="149">
        <f t="shared" si="29"/>
        <v>99.35814113993213</v>
      </c>
      <c r="G588" s="66"/>
    </row>
    <row r="589" spans="1:7" ht="31.5">
      <c r="A589" s="103" t="s">
        <v>629</v>
      </c>
      <c r="B589" s="85" t="s">
        <v>630</v>
      </c>
      <c r="C589" s="87"/>
      <c r="D589" s="145">
        <f>SUM(D590)</f>
        <v>43.2</v>
      </c>
      <c r="E589" s="149">
        <f>E590</f>
        <v>43.2</v>
      </c>
      <c r="F589" s="149">
        <f t="shared" si="29"/>
        <v>100</v>
      </c>
      <c r="G589" s="66"/>
    </row>
    <row r="590" spans="1:7" ht="31.5">
      <c r="A590" s="97" t="s">
        <v>235</v>
      </c>
      <c r="B590" s="85" t="s">
        <v>630</v>
      </c>
      <c r="C590" s="87">
        <v>200</v>
      </c>
      <c r="D590" s="145">
        <f>SUM(D591)</f>
        <v>43.2</v>
      </c>
      <c r="E590" s="149">
        <f>E591</f>
        <v>43.2</v>
      </c>
      <c r="F590" s="149">
        <f t="shared" si="29"/>
        <v>100</v>
      </c>
      <c r="G590" s="66"/>
    </row>
    <row r="591" spans="1:7" ht="31.5">
      <c r="A591" s="97" t="s">
        <v>14</v>
      </c>
      <c r="B591" s="85" t="s">
        <v>630</v>
      </c>
      <c r="C591" s="87">
        <v>240</v>
      </c>
      <c r="D591" s="145">
        <v>43.2</v>
      </c>
      <c r="E591" s="149">
        <v>43.2</v>
      </c>
      <c r="F591" s="149">
        <f t="shared" si="29"/>
        <v>100</v>
      </c>
      <c r="G591" s="66"/>
    </row>
    <row r="592" spans="1:7" ht="31.5">
      <c r="A592" s="84" t="s">
        <v>636</v>
      </c>
      <c r="B592" s="85" t="s">
        <v>573</v>
      </c>
      <c r="C592" s="105"/>
      <c r="D592" s="145">
        <f>SUM(D593)</f>
        <v>44487.97</v>
      </c>
      <c r="E592" s="149">
        <f>E593</f>
        <v>44487.97</v>
      </c>
      <c r="F592" s="149">
        <f t="shared" si="29"/>
        <v>100</v>
      </c>
      <c r="G592" s="66"/>
    </row>
    <row r="593" spans="1:7" ht="47.25">
      <c r="A593" s="95" t="s">
        <v>574</v>
      </c>
      <c r="B593" s="85" t="s">
        <v>575</v>
      </c>
      <c r="C593" s="105"/>
      <c r="D593" s="145">
        <f>SUM(D594,D597,D600,D603,)</f>
        <v>44487.97</v>
      </c>
      <c r="E593" s="149">
        <f>E594+E597+E600+E603</f>
        <v>44487.97</v>
      </c>
      <c r="F593" s="149">
        <f t="shared" si="29"/>
        <v>100</v>
      </c>
      <c r="G593" s="66"/>
    </row>
    <row r="594" spans="1:7" ht="47.25">
      <c r="A594" s="124" t="s">
        <v>117</v>
      </c>
      <c r="B594" s="85" t="s">
        <v>576</v>
      </c>
      <c r="C594" s="105"/>
      <c r="D594" s="145">
        <f>SUM(D595)</f>
        <v>23752.34</v>
      </c>
      <c r="E594" s="149">
        <f>E595</f>
        <v>23752.34</v>
      </c>
      <c r="F594" s="149">
        <f t="shared" si="29"/>
        <v>100</v>
      </c>
      <c r="G594" s="66"/>
    </row>
    <row r="595" spans="1:7" ht="31.5">
      <c r="A595" s="86" t="s">
        <v>235</v>
      </c>
      <c r="B595" s="85" t="s">
        <v>576</v>
      </c>
      <c r="C595" s="87">
        <v>200</v>
      </c>
      <c r="D595" s="145">
        <f>SUM(D596)</f>
        <v>23752.34</v>
      </c>
      <c r="E595" s="149">
        <f>E596</f>
        <v>23752.34</v>
      </c>
      <c r="F595" s="149">
        <f t="shared" si="29"/>
        <v>100</v>
      </c>
      <c r="G595" s="66"/>
    </row>
    <row r="596" spans="1:7" ht="31.5">
      <c r="A596" s="86" t="s">
        <v>14</v>
      </c>
      <c r="B596" s="85" t="s">
        <v>576</v>
      </c>
      <c r="C596" s="87">
        <v>240</v>
      </c>
      <c r="D596" s="145">
        <v>23752.34</v>
      </c>
      <c r="E596" s="149">
        <v>23752.34</v>
      </c>
      <c r="F596" s="149">
        <f t="shared" si="29"/>
        <v>100</v>
      </c>
      <c r="G596" s="61"/>
    </row>
    <row r="597" spans="1:7" ht="15.75">
      <c r="A597" s="84" t="s">
        <v>118</v>
      </c>
      <c r="B597" s="85" t="s">
        <v>577</v>
      </c>
      <c r="C597" s="87"/>
      <c r="D597" s="145">
        <f>SUM(D598)</f>
        <v>652.63</v>
      </c>
      <c r="E597" s="149">
        <f>E598</f>
        <v>652.63</v>
      </c>
      <c r="F597" s="149">
        <f t="shared" si="29"/>
        <v>100</v>
      </c>
      <c r="G597" s="61"/>
    </row>
    <row r="598" spans="1:7" ht="31.5">
      <c r="A598" s="86" t="s">
        <v>235</v>
      </c>
      <c r="B598" s="85" t="s">
        <v>577</v>
      </c>
      <c r="C598" s="87">
        <v>200</v>
      </c>
      <c r="D598" s="145">
        <f>SUM(D599)</f>
        <v>652.63</v>
      </c>
      <c r="E598" s="149">
        <f>E599</f>
        <v>652.63</v>
      </c>
      <c r="F598" s="149">
        <f t="shared" si="29"/>
        <v>100</v>
      </c>
      <c r="G598" s="61"/>
    </row>
    <row r="599" spans="1:7" ht="31.5">
      <c r="A599" s="86" t="s">
        <v>14</v>
      </c>
      <c r="B599" s="85" t="s">
        <v>577</v>
      </c>
      <c r="C599" s="87">
        <v>240</v>
      </c>
      <c r="D599" s="145">
        <v>652.63</v>
      </c>
      <c r="E599" s="149">
        <v>652.63</v>
      </c>
      <c r="F599" s="149">
        <f t="shared" si="29"/>
        <v>100</v>
      </c>
      <c r="G599" s="61"/>
    </row>
    <row r="600" spans="1:7" ht="15.75">
      <c r="A600" s="86" t="s">
        <v>672</v>
      </c>
      <c r="B600" s="85" t="s">
        <v>671</v>
      </c>
      <c r="C600" s="87"/>
      <c r="D600" s="145">
        <f>SUM(D601)</f>
        <v>14881.5</v>
      </c>
      <c r="E600" s="149">
        <f>E601</f>
        <v>14881.5</v>
      </c>
      <c r="F600" s="149">
        <f t="shared" si="29"/>
        <v>100</v>
      </c>
      <c r="G600" s="66"/>
    </row>
    <row r="601" spans="1:7" ht="15.75">
      <c r="A601" s="86" t="s">
        <v>7</v>
      </c>
      <c r="B601" s="85" t="s">
        <v>671</v>
      </c>
      <c r="C601" s="87">
        <v>800</v>
      </c>
      <c r="D601" s="145">
        <f>SUM(D602)</f>
        <v>14881.5</v>
      </c>
      <c r="E601" s="149">
        <f>E602</f>
        <v>14881.5</v>
      </c>
      <c r="F601" s="149">
        <f t="shared" si="29"/>
        <v>100</v>
      </c>
      <c r="G601" s="66"/>
    </row>
    <row r="602" spans="1:7" ht="47.25">
      <c r="A602" s="88" t="s">
        <v>234</v>
      </c>
      <c r="B602" s="85" t="s">
        <v>671</v>
      </c>
      <c r="C602" s="87">
        <v>810</v>
      </c>
      <c r="D602" s="145">
        <v>14881.5</v>
      </c>
      <c r="E602" s="149">
        <v>14881.5</v>
      </c>
      <c r="F602" s="149">
        <f t="shared" si="29"/>
        <v>100</v>
      </c>
      <c r="G602" s="66"/>
    </row>
    <row r="603" spans="1:7" ht="15.75">
      <c r="A603" s="86" t="s">
        <v>643</v>
      </c>
      <c r="B603" s="85" t="s">
        <v>644</v>
      </c>
      <c r="C603" s="87"/>
      <c r="D603" s="145">
        <f>SUM(D604)</f>
        <v>5201.5</v>
      </c>
      <c r="E603" s="149">
        <f>E604</f>
        <v>5201.5</v>
      </c>
      <c r="F603" s="149">
        <f t="shared" si="29"/>
        <v>100</v>
      </c>
      <c r="G603" s="66"/>
    </row>
    <row r="604" spans="1:7" ht="15.75">
      <c r="A604" s="86" t="s">
        <v>7</v>
      </c>
      <c r="B604" s="85" t="s">
        <v>644</v>
      </c>
      <c r="C604" s="87">
        <v>800</v>
      </c>
      <c r="D604" s="145">
        <f>SUM(D605)</f>
        <v>5201.5</v>
      </c>
      <c r="E604" s="149">
        <f>E605</f>
        <v>5201.5</v>
      </c>
      <c r="F604" s="149">
        <f t="shared" si="29"/>
        <v>100</v>
      </c>
      <c r="G604" s="66"/>
    </row>
    <row r="605" spans="1:7" ht="47.25">
      <c r="A605" s="88" t="s">
        <v>234</v>
      </c>
      <c r="B605" s="85" t="s">
        <v>644</v>
      </c>
      <c r="C605" s="87">
        <v>810</v>
      </c>
      <c r="D605" s="145">
        <v>5201.5</v>
      </c>
      <c r="E605" s="149">
        <v>5201.5</v>
      </c>
      <c r="F605" s="149">
        <f t="shared" si="29"/>
        <v>100</v>
      </c>
      <c r="G605" s="66"/>
    </row>
    <row r="606" spans="1:7" ht="15.75" hidden="1">
      <c r="A606" s="88"/>
      <c r="B606" s="85"/>
      <c r="C606" s="87"/>
      <c r="D606" s="145"/>
      <c r="E606" s="149"/>
      <c r="F606" s="149" t="e">
        <f t="shared" si="29"/>
        <v>#DIV/0!</v>
      </c>
      <c r="G606" s="61"/>
    </row>
    <row r="607" spans="1:7" ht="63">
      <c r="A607" s="117" t="s">
        <v>591</v>
      </c>
      <c r="B607" s="81" t="s">
        <v>119</v>
      </c>
      <c r="C607" s="94"/>
      <c r="D607" s="138">
        <f>SUM(D608,D616)</f>
        <v>3822</v>
      </c>
      <c r="E607" s="166">
        <f>E608+E616</f>
        <v>3822</v>
      </c>
      <c r="F607" s="166">
        <f t="shared" si="29"/>
        <v>100</v>
      </c>
      <c r="G607" s="61"/>
    </row>
    <row r="608" spans="1:7" ht="31.5">
      <c r="A608" s="119" t="s">
        <v>584</v>
      </c>
      <c r="B608" s="89" t="s">
        <v>585</v>
      </c>
      <c r="C608" s="94"/>
      <c r="D608" s="145">
        <f>SUM(D609)</f>
        <v>3282</v>
      </c>
      <c r="E608" s="149">
        <f>E609</f>
        <v>3282</v>
      </c>
      <c r="F608" s="149">
        <f t="shared" si="29"/>
        <v>100</v>
      </c>
      <c r="G608" s="66"/>
    </row>
    <row r="609" spans="1:7" ht="31.5">
      <c r="A609" s="84" t="s">
        <v>578</v>
      </c>
      <c r="B609" s="89" t="s">
        <v>579</v>
      </c>
      <c r="C609" s="87"/>
      <c r="D609" s="145">
        <f>SUM(D610,D613)</f>
        <v>3282</v>
      </c>
      <c r="E609" s="149">
        <f>E610+E613</f>
        <v>3282</v>
      </c>
      <c r="F609" s="149">
        <f t="shared" si="29"/>
        <v>100</v>
      </c>
      <c r="G609" s="61"/>
    </row>
    <row r="610" spans="1:7" ht="31.5">
      <c r="A610" s="86" t="s">
        <v>580</v>
      </c>
      <c r="B610" s="89" t="s">
        <v>581</v>
      </c>
      <c r="C610" s="87"/>
      <c r="D610" s="145">
        <f t="shared" ref="D610:D611" si="30">SUM(D611)</f>
        <v>784</v>
      </c>
      <c r="E610" s="149">
        <f>E611</f>
        <v>784</v>
      </c>
      <c r="F610" s="149">
        <f t="shared" si="29"/>
        <v>100</v>
      </c>
      <c r="G610" s="66"/>
    </row>
    <row r="611" spans="1:7" ht="31.5">
      <c r="A611" s="86" t="s">
        <v>235</v>
      </c>
      <c r="B611" s="89" t="s">
        <v>581</v>
      </c>
      <c r="C611" s="87">
        <v>200</v>
      </c>
      <c r="D611" s="145">
        <f t="shared" si="30"/>
        <v>784</v>
      </c>
      <c r="E611" s="149">
        <f>E612</f>
        <v>784</v>
      </c>
      <c r="F611" s="149">
        <f t="shared" si="29"/>
        <v>100</v>
      </c>
      <c r="G611" s="66"/>
    </row>
    <row r="612" spans="1:7" ht="31.5">
      <c r="A612" s="86" t="s">
        <v>14</v>
      </c>
      <c r="B612" s="89" t="s">
        <v>581</v>
      </c>
      <c r="C612" s="87">
        <v>240</v>
      </c>
      <c r="D612" s="145">
        <v>784</v>
      </c>
      <c r="E612" s="149">
        <v>784</v>
      </c>
      <c r="F612" s="149">
        <f t="shared" si="29"/>
        <v>100</v>
      </c>
      <c r="G612" s="66"/>
    </row>
    <row r="613" spans="1:7" ht="47.25">
      <c r="A613" s="86" t="s">
        <v>582</v>
      </c>
      <c r="B613" s="89" t="s">
        <v>583</v>
      </c>
      <c r="C613" s="87"/>
      <c r="D613" s="145">
        <f t="shared" ref="D613:D614" si="31">SUM(D614)</f>
        <v>2498</v>
      </c>
      <c r="E613" s="149">
        <f>E614</f>
        <v>2498</v>
      </c>
      <c r="F613" s="149">
        <f t="shared" si="29"/>
        <v>100</v>
      </c>
      <c r="G613" s="66"/>
    </row>
    <row r="614" spans="1:7" ht="31.5">
      <c r="A614" s="86" t="s">
        <v>235</v>
      </c>
      <c r="B614" s="89" t="s">
        <v>583</v>
      </c>
      <c r="C614" s="87">
        <v>200</v>
      </c>
      <c r="D614" s="145">
        <f t="shared" si="31"/>
        <v>2498</v>
      </c>
      <c r="E614" s="149">
        <f>E615</f>
        <v>2498</v>
      </c>
      <c r="F614" s="149">
        <f t="shared" si="29"/>
        <v>100</v>
      </c>
      <c r="G614" s="66"/>
    </row>
    <row r="615" spans="1:7" ht="31.5">
      <c r="A615" s="86" t="s">
        <v>14</v>
      </c>
      <c r="B615" s="89" t="s">
        <v>583</v>
      </c>
      <c r="C615" s="87">
        <v>240</v>
      </c>
      <c r="D615" s="145">
        <v>2498</v>
      </c>
      <c r="E615" s="149">
        <v>2498</v>
      </c>
      <c r="F615" s="149">
        <f t="shared" si="29"/>
        <v>100</v>
      </c>
      <c r="G615" s="66"/>
    </row>
    <row r="616" spans="1:7" ht="15.75">
      <c r="A616" s="86" t="s">
        <v>206</v>
      </c>
      <c r="B616" s="89" t="s">
        <v>586</v>
      </c>
      <c r="C616" s="87"/>
      <c r="D616" s="145">
        <f>SUM(D617)</f>
        <v>540</v>
      </c>
      <c r="E616" s="149">
        <f>E617</f>
        <v>539.99999999999989</v>
      </c>
      <c r="F616" s="149">
        <f t="shared" si="29"/>
        <v>99.999999999999972</v>
      </c>
      <c r="G616" s="66"/>
    </row>
    <row r="617" spans="1:7" ht="47.25">
      <c r="A617" s="86" t="s">
        <v>594</v>
      </c>
      <c r="B617" s="89" t="s">
        <v>587</v>
      </c>
      <c r="C617" s="87"/>
      <c r="D617" s="145">
        <f>SUM(D618)</f>
        <v>540</v>
      </c>
      <c r="E617" s="149">
        <f>E618</f>
        <v>539.99999999999989</v>
      </c>
      <c r="F617" s="149">
        <f t="shared" si="29"/>
        <v>99.999999999999972</v>
      </c>
      <c r="G617" s="66"/>
    </row>
    <row r="618" spans="1:7" ht="31.5">
      <c r="A618" s="86" t="s">
        <v>595</v>
      </c>
      <c r="B618" s="89" t="s">
        <v>588</v>
      </c>
      <c r="C618" s="87"/>
      <c r="D618" s="145">
        <f>SUM(D619,D622)</f>
        <v>540</v>
      </c>
      <c r="E618" s="149">
        <f>E619+E622</f>
        <v>539.99999999999989</v>
      </c>
      <c r="F618" s="149">
        <f t="shared" si="29"/>
        <v>99.999999999999972</v>
      </c>
      <c r="G618" s="66"/>
    </row>
    <row r="619" spans="1:7" ht="47.25">
      <c r="A619" s="86" t="s">
        <v>41</v>
      </c>
      <c r="B619" s="89" t="s">
        <v>588</v>
      </c>
      <c r="C619" s="87">
        <v>100</v>
      </c>
      <c r="D619" s="145">
        <f>SUM(D620)</f>
        <v>513.6</v>
      </c>
      <c r="E619" s="149">
        <f>E620</f>
        <v>513.59999999999991</v>
      </c>
      <c r="F619" s="149">
        <f t="shared" si="29"/>
        <v>99.999999999999972</v>
      </c>
      <c r="G619" s="66"/>
    </row>
    <row r="620" spans="1:7" ht="15.75">
      <c r="A620" s="86" t="s">
        <v>55</v>
      </c>
      <c r="B620" s="89" t="s">
        <v>588</v>
      </c>
      <c r="C620" s="87">
        <v>120</v>
      </c>
      <c r="D620" s="145">
        <v>513.6</v>
      </c>
      <c r="E620" s="149">
        <f>E621</f>
        <v>513.59999999999991</v>
      </c>
      <c r="F620" s="149">
        <f t="shared" si="29"/>
        <v>99.999999999999972</v>
      </c>
      <c r="G620" s="66"/>
    </row>
    <row r="621" spans="1:7" ht="15.75">
      <c r="A621" s="88" t="s">
        <v>125</v>
      </c>
      <c r="B621" s="89" t="s">
        <v>588</v>
      </c>
      <c r="C621" s="87">
        <v>120</v>
      </c>
      <c r="D621" s="145">
        <v>513.6</v>
      </c>
      <c r="E621" s="149">
        <f>395.28+118.32</f>
        <v>513.59999999999991</v>
      </c>
      <c r="F621" s="149">
        <f t="shared" si="29"/>
        <v>99.999999999999972</v>
      </c>
      <c r="G621" s="66"/>
    </row>
    <row r="622" spans="1:7" ht="31.5">
      <c r="A622" s="86" t="s">
        <v>235</v>
      </c>
      <c r="B622" s="89" t="s">
        <v>588</v>
      </c>
      <c r="C622" s="87">
        <v>200</v>
      </c>
      <c r="D622" s="145">
        <f>SUM(D623)</f>
        <v>26.4</v>
      </c>
      <c r="E622" s="149">
        <f>E623</f>
        <v>26.4</v>
      </c>
      <c r="F622" s="149">
        <f t="shared" si="29"/>
        <v>100</v>
      </c>
      <c r="G622" s="66"/>
    </row>
    <row r="623" spans="1:7" ht="31.5">
      <c r="A623" s="86" t="s">
        <v>14</v>
      </c>
      <c r="B623" s="89" t="s">
        <v>588</v>
      </c>
      <c r="C623" s="87">
        <v>240</v>
      </c>
      <c r="D623" s="145">
        <v>26.4</v>
      </c>
      <c r="E623" s="149">
        <f>E624</f>
        <v>26.4</v>
      </c>
      <c r="F623" s="149">
        <f t="shared" si="29"/>
        <v>100</v>
      </c>
      <c r="G623" s="66"/>
    </row>
    <row r="624" spans="1:7" ht="15.75">
      <c r="A624" s="88" t="s">
        <v>125</v>
      </c>
      <c r="B624" s="89" t="s">
        <v>588</v>
      </c>
      <c r="C624" s="87">
        <v>240</v>
      </c>
      <c r="D624" s="145">
        <v>26.4</v>
      </c>
      <c r="E624" s="149">
        <v>26.4</v>
      </c>
      <c r="F624" s="149">
        <f t="shared" si="29"/>
        <v>100</v>
      </c>
      <c r="G624" s="66"/>
    </row>
    <row r="625" spans="1:8" ht="15.75" hidden="1">
      <c r="A625" s="86"/>
      <c r="B625" s="85"/>
      <c r="C625" s="87"/>
      <c r="D625" s="145"/>
      <c r="E625" s="149"/>
      <c r="F625" s="149" t="e">
        <f t="shared" si="29"/>
        <v>#DIV/0!</v>
      </c>
      <c r="G625" s="66"/>
    </row>
    <row r="626" spans="1:8" ht="31.5">
      <c r="A626" s="80" t="s">
        <v>280</v>
      </c>
      <c r="B626" s="107" t="s">
        <v>120</v>
      </c>
      <c r="C626" s="114"/>
      <c r="D626" s="138">
        <f>SUM(D627,D632,D645)</f>
        <v>51800.729999999996</v>
      </c>
      <c r="E626" s="164">
        <f>E627+E632+E645</f>
        <v>51040.869999999995</v>
      </c>
      <c r="F626" s="163">
        <f t="shared" si="29"/>
        <v>98.533109475484224</v>
      </c>
      <c r="G626" s="61"/>
    </row>
    <row r="627" spans="1:8" ht="15.75">
      <c r="A627" s="84" t="s">
        <v>426</v>
      </c>
      <c r="B627" s="89" t="s">
        <v>427</v>
      </c>
      <c r="C627" s="98"/>
      <c r="D627" s="145">
        <f>SUM(D628,)</f>
        <v>2746.1</v>
      </c>
      <c r="E627" s="145">
        <f>E628</f>
        <v>2745.74</v>
      </c>
      <c r="F627" s="149">
        <f t="shared" si="29"/>
        <v>99.986890499253477</v>
      </c>
      <c r="G627" s="66"/>
      <c r="H627" s="66"/>
    </row>
    <row r="628" spans="1:8" ht="47.25">
      <c r="A628" s="103" t="s">
        <v>466</v>
      </c>
      <c r="B628" s="85" t="s">
        <v>428</v>
      </c>
      <c r="C628" s="98"/>
      <c r="D628" s="145">
        <f t="shared" ref="D628" si="32">SUM(D629)</f>
        <v>2746.1</v>
      </c>
      <c r="E628" s="152">
        <f>E629</f>
        <v>2745.74</v>
      </c>
      <c r="F628" s="149">
        <f t="shared" si="29"/>
        <v>99.986890499253477</v>
      </c>
      <c r="G628" s="66"/>
      <c r="H628" s="66"/>
    </row>
    <row r="629" spans="1:8" ht="15.75">
      <c r="A629" s="125" t="s">
        <v>638</v>
      </c>
      <c r="B629" s="85" t="s">
        <v>639</v>
      </c>
      <c r="C629" s="98"/>
      <c r="D629" s="145">
        <f t="shared" ref="D629:D630" si="33">SUM(D630)</f>
        <v>2746.1</v>
      </c>
      <c r="E629" s="155">
        <f>E630</f>
        <v>2745.74</v>
      </c>
      <c r="F629" s="149">
        <f t="shared" si="29"/>
        <v>99.986890499253477</v>
      </c>
      <c r="G629" s="66"/>
    </row>
    <row r="630" spans="1:8" ht="15.75">
      <c r="A630" s="126" t="s">
        <v>99</v>
      </c>
      <c r="B630" s="85" t="s">
        <v>639</v>
      </c>
      <c r="C630" s="98" t="s">
        <v>100</v>
      </c>
      <c r="D630" s="145">
        <f t="shared" si="33"/>
        <v>2746.1</v>
      </c>
      <c r="E630" s="155">
        <f>E631</f>
        <v>2745.74</v>
      </c>
      <c r="F630" s="149">
        <f t="shared" si="29"/>
        <v>99.986890499253477</v>
      </c>
      <c r="G630" s="66"/>
    </row>
    <row r="631" spans="1:8" ht="31.5">
      <c r="A631" s="111" t="s">
        <v>704</v>
      </c>
      <c r="B631" s="85" t="s">
        <v>639</v>
      </c>
      <c r="C631" s="98" t="s">
        <v>705</v>
      </c>
      <c r="D631" s="145">
        <v>2746.1</v>
      </c>
      <c r="E631" s="155">
        <v>2745.74</v>
      </c>
      <c r="F631" s="149">
        <f t="shared" si="29"/>
        <v>99.986890499253477</v>
      </c>
      <c r="G631" s="66"/>
    </row>
    <row r="632" spans="1:8" ht="31.5">
      <c r="A632" s="84" t="s">
        <v>121</v>
      </c>
      <c r="B632" s="85" t="s">
        <v>122</v>
      </c>
      <c r="C632" s="87"/>
      <c r="D632" s="145">
        <f>SUM(D633,D641)</f>
        <v>42679.63</v>
      </c>
      <c r="E632" s="149">
        <f>E633+E641</f>
        <v>41921.089999999997</v>
      </c>
      <c r="F632" s="149">
        <f t="shared" si="29"/>
        <v>98.22271186512161</v>
      </c>
    </row>
    <row r="633" spans="1:8" ht="47.25">
      <c r="A633" s="84" t="s">
        <v>728</v>
      </c>
      <c r="B633" s="85" t="s">
        <v>123</v>
      </c>
      <c r="C633" s="87"/>
      <c r="D633" s="145">
        <f>SUM(D634,D637)</f>
        <v>42167.43</v>
      </c>
      <c r="E633" s="149">
        <f>E634+E638</f>
        <v>41408.89</v>
      </c>
      <c r="F633" s="149">
        <f t="shared" si="29"/>
        <v>98.201123473733162</v>
      </c>
    </row>
    <row r="634" spans="1:8" s="3" customFormat="1" ht="63">
      <c r="A634" s="86" t="s">
        <v>470</v>
      </c>
      <c r="B634" s="85" t="s">
        <v>124</v>
      </c>
      <c r="C634" s="87"/>
      <c r="D634" s="145">
        <f>SUM(D635)</f>
        <v>222.43</v>
      </c>
      <c r="E634" s="149">
        <f>E635</f>
        <v>222.43</v>
      </c>
      <c r="F634" s="149">
        <f t="shared" si="29"/>
        <v>100</v>
      </c>
    </row>
    <row r="635" spans="1:8" s="3" customFormat="1" ht="15.75">
      <c r="A635" s="95" t="s">
        <v>99</v>
      </c>
      <c r="B635" s="85" t="s">
        <v>124</v>
      </c>
      <c r="C635" s="83">
        <v>300</v>
      </c>
      <c r="D635" s="145">
        <f>SUM(D636)</f>
        <v>222.43</v>
      </c>
      <c r="E635" s="148">
        <f>E636</f>
        <v>222.43</v>
      </c>
      <c r="F635" s="149">
        <f t="shared" si="29"/>
        <v>100</v>
      </c>
    </row>
    <row r="636" spans="1:8" s="3" customFormat="1" ht="31.5">
      <c r="A636" s="111" t="s">
        <v>704</v>
      </c>
      <c r="B636" s="85" t="s">
        <v>124</v>
      </c>
      <c r="C636" s="87">
        <v>320</v>
      </c>
      <c r="D636" s="145">
        <v>222.43</v>
      </c>
      <c r="E636" s="149">
        <v>222.43</v>
      </c>
      <c r="F636" s="149">
        <f t="shared" si="29"/>
        <v>100</v>
      </c>
    </row>
    <row r="637" spans="1:8" s="3" customFormat="1" ht="63">
      <c r="A637" s="86" t="s">
        <v>469</v>
      </c>
      <c r="B637" s="89" t="s">
        <v>423</v>
      </c>
      <c r="C637" s="83"/>
      <c r="D637" s="145">
        <f>SUM(D638)</f>
        <v>41945</v>
      </c>
      <c r="E637" s="148">
        <f>E638</f>
        <v>41186.46</v>
      </c>
      <c r="F637" s="149">
        <f t="shared" si="29"/>
        <v>98.191584217427589</v>
      </c>
    </row>
    <row r="638" spans="1:8" ht="15.75">
      <c r="A638" s="95" t="s">
        <v>99</v>
      </c>
      <c r="B638" s="89" t="s">
        <v>423</v>
      </c>
      <c r="C638" s="83">
        <v>300</v>
      </c>
      <c r="D638" s="145">
        <f>SUM(D639)</f>
        <v>41945</v>
      </c>
      <c r="E638" s="148">
        <f>E639</f>
        <v>41186.46</v>
      </c>
      <c r="F638" s="149">
        <f t="shared" si="29"/>
        <v>98.191584217427589</v>
      </c>
    </row>
    <row r="639" spans="1:8" ht="31.5">
      <c r="A639" s="111" t="s">
        <v>704</v>
      </c>
      <c r="B639" s="89" t="s">
        <v>423</v>
      </c>
      <c r="C639" s="87">
        <v>320</v>
      </c>
      <c r="D639" s="154">
        <v>41945</v>
      </c>
      <c r="E639" s="149">
        <f>E640</f>
        <v>41186.46</v>
      </c>
      <c r="F639" s="149">
        <f t="shared" si="29"/>
        <v>98.191584217427589</v>
      </c>
    </row>
    <row r="640" spans="1:8" ht="15.75">
      <c r="A640" s="86" t="s">
        <v>125</v>
      </c>
      <c r="B640" s="89" t="s">
        <v>423</v>
      </c>
      <c r="C640" s="87">
        <v>320</v>
      </c>
      <c r="D640" s="154">
        <v>41945</v>
      </c>
      <c r="E640" s="149">
        <v>41186.46</v>
      </c>
      <c r="F640" s="149">
        <f t="shared" si="29"/>
        <v>98.191584217427589</v>
      </c>
    </row>
    <row r="641" spans="1:8" ht="78.75">
      <c r="A641" s="86" t="s">
        <v>467</v>
      </c>
      <c r="B641" s="85" t="s">
        <v>468</v>
      </c>
      <c r="C641" s="87"/>
      <c r="D641" s="145">
        <f>SUM(D642)</f>
        <v>512.20000000000005</v>
      </c>
      <c r="E641" s="149">
        <v>512.20000000000005</v>
      </c>
      <c r="F641" s="149">
        <f t="shared" si="29"/>
        <v>100</v>
      </c>
    </row>
    <row r="642" spans="1:8" ht="63">
      <c r="A642" s="84" t="s">
        <v>281</v>
      </c>
      <c r="B642" s="85" t="s">
        <v>471</v>
      </c>
      <c r="C642" s="87"/>
      <c r="D642" s="145">
        <f>SUM(D643)</f>
        <v>512.20000000000005</v>
      </c>
      <c r="E642" s="149">
        <v>512.20000000000005</v>
      </c>
      <c r="F642" s="149">
        <f t="shared" si="29"/>
        <v>100</v>
      </c>
    </row>
    <row r="643" spans="1:8" ht="31.5">
      <c r="A643" s="86" t="s">
        <v>235</v>
      </c>
      <c r="B643" s="85" t="s">
        <v>471</v>
      </c>
      <c r="C643" s="87">
        <v>200</v>
      </c>
      <c r="D643" s="145">
        <f>SUM(D644)</f>
        <v>512.20000000000005</v>
      </c>
      <c r="E643" s="149">
        <v>512.20000000000005</v>
      </c>
      <c r="F643" s="149">
        <f t="shared" si="29"/>
        <v>100</v>
      </c>
    </row>
    <row r="644" spans="1:8" s="3" customFormat="1" ht="31.5">
      <c r="A644" s="86" t="s">
        <v>14</v>
      </c>
      <c r="B644" s="85" t="s">
        <v>471</v>
      </c>
      <c r="C644" s="87">
        <v>240</v>
      </c>
      <c r="D644" s="145">
        <v>512.20000000000005</v>
      </c>
      <c r="E644" s="149">
        <v>512.20000000000005</v>
      </c>
      <c r="F644" s="149">
        <f t="shared" si="29"/>
        <v>100</v>
      </c>
    </row>
    <row r="645" spans="1:8" s="3" customFormat="1" ht="31.5">
      <c r="A645" s="86" t="s">
        <v>518</v>
      </c>
      <c r="B645" s="85" t="s">
        <v>519</v>
      </c>
      <c r="C645" s="87"/>
      <c r="D645" s="145">
        <f>SUM(D646)</f>
        <v>6375</v>
      </c>
      <c r="E645" s="149">
        <f>E646</f>
        <v>6374.04</v>
      </c>
      <c r="F645" s="149">
        <f t="shared" si="29"/>
        <v>99.984941176470585</v>
      </c>
    </row>
    <row r="646" spans="1:8" s="3" customFormat="1" ht="157.5">
      <c r="A646" s="86" t="s">
        <v>520</v>
      </c>
      <c r="B646" s="85" t="s">
        <v>521</v>
      </c>
      <c r="C646" s="87"/>
      <c r="D646" s="145">
        <f>SUM(D647)</f>
        <v>6375</v>
      </c>
      <c r="E646" s="149">
        <f>E647</f>
        <v>6374.04</v>
      </c>
      <c r="F646" s="149">
        <f t="shared" si="29"/>
        <v>99.984941176470585</v>
      </c>
    </row>
    <row r="647" spans="1:8" s="3" customFormat="1" ht="31.5">
      <c r="A647" s="86" t="s">
        <v>523</v>
      </c>
      <c r="B647" s="85" t="s">
        <v>522</v>
      </c>
      <c r="C647" s="87"/>
      <c r="D647" s="145">
        <f>SUM(D648)</f>
        <v>6375</v>
      </c>
      <c r="E647" s="149">
        <f>E648</f>
        <v>6374.04</v>
      </c>
      <c r="F647" s="149">
        <f t="shared" si="29"/>
        <v>99.984941176470585</v>
      </c>
    </row>
    <row r="648" spans="1:8" ht="15.75">
      <c r="A648" s="95" t="s">
        <v>99</v>
      </c>
      <c r="B648" s="85" t="s">
        <v>522</v>
      </c>
      <c r="C648" s="83">
        <v>300</v>
      </c>
      <c r="D648" s="145">
        <f>SUM(D649)</f>
        <v>6375</v>
      </c>
      <c r="E648" s="148">
        <f>E649</f>
        <v>6374.04</v>
      </c>
      <c r="F648" s="149">
        <f t="shared" si="29"/>
        <v>99.984941176470585</v>
      </c>
    </row>
    <row r="649" spans="1:8" ht="31.5">
      <c r="A649" s="111" t="s">
        <v>704</v>
      </c>
      <c r="B649" s="85" t="s">
        <v>522</v>
      </c>
      <c r="C649" s="98" t="s">
        <v>705</v>
      </c>
      <c r="D649" s="145">
        <v>6375</v>
      </c>
      <c r="E649" s="155">
        <f>E650</f>
        <v>6374.04</v>
      </c>
      <c r="F649" s="149">
        <f t="shared" si="29"/>
        <v>99.984941176470585</v>
      </c>
      <c r="G649" s="66"/>
      <c r="H649" s="66"/>
    </row>
    <row r="650" spans="1:8" ht="15.75">
      <c r="A650" s="96" t="s">
        <v>125</v>
      </c>
      <c r="B650" s="85" t="s">
        <v>522</v>
      </c>
      <c r="C650" s="83">
        <v>320</v>
      </c>
      <c r="D650" s="145">
        <v>6375</v>
      </c>
      <c r="E650" s="148">
        <v>6374.04</v>
      </c>
      <c r="F650" s="149">
        <f t="shared" ref="F650:F712" si="34">(E650/D650)*100</f>
        <v>99.984941176470585</v>
      </c>
    </row>
    <row r="651" spans="1:8" ht="31.5">
      <c r="A651" s="80" t="s">
        <v>282</v>
      </c>
      <c r="B651" s="81" t="s">
        <v>126</v>
      </c>
      <c r="C651" s="94"/>
      <c r="D651" s="138">
        <f>SUM(D652,D666,D691,D704,D720,)</f>
        <v>70698.77</v>
      </c>
      <c r="E651" s="163">
        <v>66768.37</v>
      </c>
      <c r="F651" s="163">
        <f t="shared" si="34"/>
        <v>94.440638783390412</v>
      </c>
      <c r="G651" s="61"/>
    </row>
    <row r="652" spans="1:8" ht="31.5">
      <c r="A652" s="84" t="s">
        <v>127</v>
      </c>
      <c r="B652" s="85" t="s">
        <v>128</v>
      </c>
      <c r="C652" s="87"/>
      <c r="D652" s="145">
        <f>SUM(D653)</f>
        <v>4789.07</v>
      </c>
      <c r="E652" s="149">
        <f>E653</f>
        <v>4789.04</v>
      </c>
      <c r="F652" s="149">
        <f t="shared" si="34"/>
        <v>99.999373573574829</v>
      </c>
      <c r="G652" s="61"/>
    </row>
    <row r="653" spans="1:8" ht="31.5">
      <c r="A653" s="84" t="s">
        <v>472</v>
      </c>
      <c r="B653" s="85" t="s">
        <v>129</v>
      </c>
      <c r="C653" s="127"/>
      <c r="D653" s="145">
        <f>SUM(D654,D657,D660,D663,)</f>
        <v>4789.07</v>
      </c>
      <c r="E653" s="161">
        <f>E654+E657+E660+E663</f>
        <v>4789.04</v>
      </c>
      <c r="F653" s="149">
        <f t="shared" si="34"/>
        <v>99.999373573574829</v>
      </c>
      <c r="G653" s="61"/>
    </row>
    <row r="654" spans="1:8" ht="110.25">
      <c r="A654" s="86" t="s">
        <v>424</v>
      </c>
      <c r="B654" s="85" t="s">
        <v>425</v>
      </c>
      <c r="C654" s="87"/>
      <c r="D654" s="145">
        <f>SUM(D655)</f>
        <v>282</v>
      </c>
      <c r="E654" s="149">
        <v>282</v>
      </c>
      <c r="F654" s="149">
        <f t="shared" si="34"/>
        <v>100</v>
      </c>
      <c r="G654" s="66"/>
    </row>
    <row r="655" spans="1:8" ht="15.75">
      <c r="A655" s="111" t="s">
        <v>99</v>
      </c>
      <c r="B655" s="85" t="s">
        <v>425</v>
      </c>
      <c r="C655" s="87">
        <v>300</v>
      </c>
      <c r="D655" s="145">
        <f>SUM(D656)</f>
        <v>282</v>
      </c>
      <c r="E655" s="149">
        <v>282</v>
      </c>
      <c r="F655" s="149">
        <f t="shared" si="34"/>
        <v>100</v>
      </c>
      <c r="G655" s="66"/>
    </row>
    <row r="656" spans="1:8" ht="31.5">
      <c r="A656" s="111" t="s">
        <v>704</v>
      </c>
      <c r="B656" s="85" t="s">
        <v>425</v>
      </c>
      <c r="C656" s="87">
        <v>320</v>
      </c>
      <c r="D656" s="145">
        <v>282</v>
      </c>
      <c r="E656" s="149">
        <v>282</v>
      </c>
      <c r="F656" s="149">
        <f t="shared" si="34"/>
        <v>100</v>
      </c>
      <c r="G656" s="66"/>
    </row>
    <row r="657" spans="1:7" ht="47.25">
      <c r="A657" s="86" t="s">
        <v>283</v>
      </c>
      <c r="B657" s="85" t="s">
        <v>130</v>
      </c>
      <c r="C657" s="87"/>
      <c r="D657" s="145">
        <f>SUM(D658)</f>
        <v>531.94000000000005</v>
      </c>
      <c r="E657" s="149">
        <f>E658</f>
        <v>531.92999999999995</v>
      </c>
      <c r="F657" s="149">
        <f t="shared" si="34"/>
        <v>99.998120088731795</v>
      </c>
      <c r="G657" s="61"/>
    </row>
    <row r="658" spans="1:7" ht="15.75">
      <c r="A658" s="111" t="s">
        <v>99</v>
      </c>
      <c r="B658" s="85" t="s">
        <v>130</v>
      </c>
      <c r="C658" s="87">
        <v>300</v>
      </c>
      <c r="D658" s="145">
        <f>SUM(D659)</f>
        <v>531.94000000000005</v>
      </c>
      <c r="E658" s="149">
        <f>E659</f>
        <v>531.92999999999995</v>
      </c>
      <c r="F658" s="149">
        <f t="shared" si="34"/>
        <v>99.998120088731795</v>
      </c>
      <c r="G658" s="61"/>
    </row>
    <row r="659" spans="1:7" ht="31.5">
      <c r="A659" s="111" t="s">
        <v>704</v>
      </c>
      <c r="B659" s="85" t="s">
        <v>130</v>
      </c>
      <c r="C659" s="87">
        <v>320</v>
      </c>
      <c r="D659" s="145">
        <v>531.94000000000005</v>
      </c>
      <c r="E659" s="149">
        <v>531.92999999999995</v>
      </c>
      <c r="F659" s="149">
        <f t="shared" si="34"/>
        <v>99.998120088731795</v>
      </c>
      <c r="G659" s="61"/>
    </row>
    <row r="660" spans="1:7" ht="47.25">
      <c r="A660" s="86" t="s">
        <v>284</v>
      </c>
      <c r="B660" s="85" t="s">
        <v>131</v>
      </c>
      <c r="C660" s="87"/>
      <c r="D660" s="145">
        <f>SUM(D661)</f>
        <v>2997.1</v>
      </c>
      <c r="E660" s="149">
        <f>E661</f>
        <v>2997.09</v>
      </c>
      <c r="F660" s="149">
        <f t="shared" si="34"/>
        <v>99.999666344132663</v>
      </c>
      <c r="G660" s="61"/>
    </row>
    <row r="661" spans="1:7" ht="15.75">
      <c r="A661" s="111" t="s">
        <v>99</v>
      </c>
      <c r="B661" s="85" t="s">
        <v>131</v>
      </c>
      <c r="C661" s="87">
        <v>300</v>
      </c>
      <c r="D661" s="145">
        <f>SUM(D662)</f>
        <v>2997.1</v>
      </c>
      <c r="E661" s="149">
        <f>E662</f>
        <v>2997.09</v>
      </c>
      <c r="F661" s="149">
        <f t="shared" si="34"/>
        <v>99.999666344132663</v>
      </c>
      <c r="G661" s="61"/>
    </row>
    <row r="662" spans="1:7" ht="31.5">
      <c r="A662" s="111" t="s">
        <v>704</v>
      </c>
      <c r="B662" s="85" t="s">
        <v>131</v>
      </c>
      <c r="C662" s="87">
        <v>320</v>
      </c>
      <c r="D662" s="145">
        <v>2997.1</v>
      </c>
      <c r="E662" s="149">
        <v>2997.09</v>
      </c>
      <c r="F662" s="149">
        <f t="shared" si="34"/>
        <v>99.999666344132663</v>
      </c>
      <c r="G662" s="61"/>
    </row>
    <row r="663" spans="1:7" ht="78.75">
      <c r="A663" s="86" t="s">
        <v>285</v>
      </c>
      <c r="B663" s="85" t="s">
        <v>132</v>
      </c>
      <c r="C663" s="87"/>
      <c r="D663" s="145">
        <f>SUM(D664)</f>
        <v>978.03</v>
      </c>
      <c r="E663" s="149">
        <f>E664</f>
        <v>978.02</v>
      </c>
      <c r="F663" s="149">
        <f t="shared" si="34"/>
        <v>99.998977536476389</v>
      </c>
      <c r="G663" s="61"/>
    </row>
    <row r="664" spans="1:7" ht="15.75">
      <c r="A664" s="111" t="s">
        <v>99</v>
      </c>
      <c r="B664" s="85" t="s">
        <v>132</v>
      </c>
      <c r="C664" s="87">
        <v>300</v>
      </c>
      <c r="D664" s="145">
        <f>SUM(D665)</f>
        <v>978.03</v>
      </c>
      <c r="E664" s="149">
        <f>E665</f>
        <v>978.02</v>
      </c>
      <c r="F664" s="149">
        <f t="shared" si="34"/>
        <v>99.998977536476389</v>
      </c>
      <c r="G664" s="61"/>
    </row>
    <row r="665" spans="1:7" ht="31.5">
      <c r="A665" s="111" t="s">
        <v>704</v>
      </c>
      <c r="B665" s="85" t="s">
        <v>132</v>
      </c>
      <c r="C665" s="87">
        <v>320</v>
      </c>
      <c r="D665" s="145">
        <v>978.03</v>
      </c>
      <c r="E665" s="149">
        <v>978.02</v>
      </c>
      <c r="F665" s="149">
        <f t="shared" si="34"/>
        <v>99.998977536476389</v>
      </c>
      <c r="G665" s="61"/>
    </row>
    <row r="666" spans="1:7" ht="15.75">
      <c r="A666" s="84" t="s">
        <v>133</v>
      </c>
      <c r="B666" s="85" t="s">
        <v>134</v>
      </c>
      <c r="C666" s="83"/>
      <c r="D666" s="145">
        <f>SUM(D667,D686)</f>
        <v>19701.7</v>
      </c>
      <c r="E666" s="148">
        <f>E667+E686</f>
        <v>19701.689999999999</v>
      </c>
      <c r="F666" s="149">
        <f t="shared" si="34"/>
        <v>99.999949242958721</v>
      </c>
      <c r="G666" s="61"/>
    </row>
    <row r="667" spans="1:7" ht="31.5">
      <c r="A667" s="84" t="s">
        <v>135</v>
      </c>
      <c r="B667" s="85" t="s">
        <v>136</v>
      </c>
      <c r="C667" s="83"/>
      <c r="D667" s="145">
        <f>SUM(D668,D676)</f>
        <v>17816.080000000002</v>
      </c>
      <c r="E667" s="148">
        <f>E668+E676</f>
        <v>17816.07</v>
      </c>
      <c r="F667" s="149">
        <f t="shared" si="34"/>
        <v>99.999943870930082</v>
      </c>
      <c r="G667" s="61"/>
    </row>
    <row r="668" spans="1:7" ht="15.75">
      <c r="A668" s="84" t="s">
        <v>534</v>
      </c>
      <c r="B668" s="89" t="s">
        <v>535</v>
      </c>
      <c r="C668" s="83"/>
      <c r="D668" s="145">
        <f>SUM(D669,D671,D673)</f>
        <v>4836</v>
      </c>
      <c r="E668" s="145">
        <f>E669+E671+E673</f>
        <v>4836</v>
      </c>
      <c r="F668" s="149">
        <f t="shared" si="34"/>
        <v>100</v>
      </c>
      <c r="G668" s="66"/>
    </row>
    <row r="669" spans="1:7" ht="31.5">
      <c r="A669" s="86" t="s">
        <v>235</v>
      </c>
      <c r="B669" s="85" t="s">
        <v>535</v>
      </c>
      <c r="C669" s="87">
        <v>200</v>
      </c>
      <c r="D669" s="153">
        <f t="shared" ref="D669:D671" si="35">SUM(D670)</f>
        <v>2841.72</v>
      </c>
      <c r="E669" s="152">
        <f>E670</f>
        <v>2841.72</v>
      </c>
      <c r="F669" s="149">
        <f t="shared" si="34"/>
        <v>100</v>
      </c>
      <c r="G669" s="62"/>
    </row>
    <row r="670" spans="1:7" ht="31.5">
      <c r="A670" s="88" t="s">
        <v>14</v>
      </c>
      <c r="B670" s="85" t="s">
        <v>535</v>
      </c>
      <c r="C670" s="87">
        <v>240</v>
      </c>
      <c r="D670" s="145">
        <v>2841.72</v>
      </c>
      <c r="E670" s="152">
        <v>2841.72</v>
      </c>
      <c r="F670" s="149">
        <f t="shared" si="34"/>
        <v>100</v>
      </c>
      <c r="G670" s="66"/>
    </row>
    <row r="671" spans="1:7" ht="15.75">
      <c r="A671" s="111" t="s">
        <v>99</v>
      </c>
      <c r="B671" s="85" t="s">
        <v>535</v>
      </c>
      <c r="C671" s="87">
        <v>300</v>
      </c>
      <c r="D671" s="153">
        <f t="shared" si="35"/>
        <v>1076.1400000000001</v>
      </c>
      <c r="E671" s="152">
        <f>E672</f>
        <v>1076.1400000000001</v>
      </c>
      <c r="F671" s="149">
        <f t="shared" si="34"/>
        <v>100</v>
      </c>
      <c r="G671" s="62"/>
    </row>
    <row r="672" spans="1:7" ht="31.5">
      <c r="A672" s="111" t="s">
        <v>704</v>
      </c>
      <c r="B672" s="85" t="s">
        <v>535</v>
      </c>
      <c r="C672" s="87">
        <v>320</v>
      </c>
      <c r="D672" s="145">
        <v>1076.1400000000001</v>
      </c>
      <c r="E672" s="152">
        <v>1076.1400000000001</v>
      </c>
      <c r="F672" s="149">
        <f t="shared" si="34"/>
        <v>100</v>
      </c>
      <c r="G672" s="66"/>
    </row>
    <row r="673" spans="1:7" ht="31.5">
      <c r="A673" s="128" t="s">
        <v>26</v>
      </c>
      <c r="B673" s="85" t="s">
        <v>535</v>
      </c>
      <c r="C673" s="87">
        <v>600</v>
      </c>
      <c r="D673" s="145">
        <f t="shared" ref="D673:D674" si="36">SUM(D674)</f>
        <v>918.14</v>
      </c>
      <c r="E673" s="149">
        <f>E674</f>
        <v>918.14</v>
      </c>
      <c r="F673" s="149">
        <f t="shared" si="34"/>
        <v>100</v>
      </c>
    </row>
    <row r="674" spans="1:7" ht="15.75">
      <c r="A674" s="128" t="s">
        <v>47</v>
      </c>
      <c r="B674" s="85" t="s">
        <v>535</v>
      </c>
      <c r="C674" s="87">
        <v>610</v>
      </c>
      <c r="D674" s="145">
        <f t="shared" si="36"/>
        <v>918.14</v>
      </c>
      <c r="E674" s="149">
        <f>E675</f>
        <v>918.14</v>
      </c>
      <c r="F674" s="149">
        <f t="shared" si="34"/>
        <v>100</v>
      </c>
    </row>
    <row r="675" spans="1:7" ht="15.75">
      <c r="A675" s="128" t="s">
        <v>48</v>
      </c>
      <c r="B675" s="85" t="s">
        <v>535</v>
      </c>
      <c r="C675" s="87">
        <v>612</v>
      </c>
      <c r="D675" s="145">
        <v>918.14</v>
      </c>
      <c r="E675" s="149">
        <v>918.14</v>
      </c>
      <c r="F675" s="149">
        <f t="shared" si="34"/>
        <v>100</v>
      </c>
    </row>
    <row r="676" spans="1:7" ht="31.5">
      <c r="A676" s="111" t="s">
        <v>419</v>
      </c>
      <c r="B676" s="85" t="s">
        <v>420</v>
      </c>
      <c r="C676" s="104"/>
      <c r="D676" s="145">
        <f>SUM(D677,D679,D681)</f>
        <v>12980.08</v>
      </c>
      <c r="E676" s="149">
        <f>E677+E679+E681</f>
        <v>12980.07</v>
      </c>
      <c r="F676" s="149">
        <f t="shared" si="34"/>
        <v>99.999922958872361</v>
      </c>
      <c r="G676" s="66"/>
    </row>
    <row r="677" spans="1:7" ht="31.5">
      <c r="A677" s="86" t="s">
        <v>235</v>
      </c>
      <c r="B677" s="85" t="s">
        <v>420</v>
      </c>
      <c r="C677" s="104">
        <v>200</v>
      </c>
      <c r="D677" s="145">
        <f t="shared" ref="D677" si="37">SUM(D678,)</f>
        <v>8824.56</v>
      </c>
      <c r="E677" s="149">
        <f>E678</f>
        <v>8824.56</v>
      </c>
      <c r="F677" s="149">
        <f t="shared" si="34"/>
        <v>100</v>
      </c>
      <c r="G677" s="66"/>
    </row>
    <row r="678" spans="1:7" ht="31.5">
      <c r="A678" s="88" t="s">
        <v>14</v>
      </c>
      <c r="B678" s="85" t="s">
        <v>420</v>
      </c>
      <c r="C678" s="104">
        <v>240</v>
      </c>
      <c r="D678" s="145">
        <v>8824.56</v>
      </c>
      <c r="E678" s="149">
        <v>8824.56</v>
      </c>
      <c r="F678" s="149">
        <f t="shared" si="34"/>
        <v>100</v>
      </c>
      <c r="G678" s="66"/>
    </row>
    <row r="679" spans="1:7" ht="15.75">
      <c r="A679" s="111" t="s">
        <v>99</v>
      </c>
      <c r="B679" s="89" t="s">
        <v>420</v>
      </c>
      <c r="C679" s="87">
        <v>300</v>
      </c>
      <c r="D679" s="153">
        <f t="shared" ref="D679" si="38">SUM(D680)</f>
        <v>1631.84</v>
      </c>
      <c r="E679" s="149">
        <f>E680</f>
        <v>1631.83</v>
      </c>
      <c r="F679" s="149">
        <f t="shared" si="34"/>
        <v>99.999387194823015</v>
      </c>
      <c r="G679" s="66"/>
    </row>
    <row r="680" spans="1:7" ht="31.5">
      <c r="A680" s="111" t="s">
        <v>704</v>
      </c>
      <c r="B680" s="89" t="s">
        <v>420</v>
      </c>
      <c r="C680" s="87">
        <v>320</v>
      </c>
      <c r="D680" s="145">
        <v>1631.84</v>
      </c>
      <c r="E680" s="149">
        <v>1631.83</v>
      </c>
      <c r="F680" s="149">
        <f t="shared" si="34"/>
        <v>99.999387194823015</v>
      </c>
      <c r="G680" s="66"/>
    </row>
    <row r="681" spans="1:7" ht="31.5">
      <c r="A681" s="128" t="s">
        <v>26</v>
      </c>
      <c r="B681" s="89" t="s">
        <v>420</v>
      </c>
      <c r="C681" s="87">
        <v>600</v>
      </c>
      <c r="D681" s="145">
        <f>SUM(D682,D684)</f>
        <v>2523.6800000000003</v>
      </c>
      <c r="E681" s="149">
        <f>E682+E684</f>
        <v>2523.6800000000003</v>
      </c>
      <c r="F681" s="149">
        <f t="shared" si="34"/>
        <v>100</v>
      </c>
    </row>
    <row r="682" spans="1:7" ht="15.75">
      <c r="A682" s="128" t="s">
        <v>47</v>
      </c>
      <c r="B682" s="89" t="s">
        <v>420</v>
      </c>
      <c r="C682" s="87">
        <v>610</v>
      </c>
      <c r="D682" s="145">
        <f t="shared" ref="D682" si="39">SUM(D683)</f>
        <v>1212.75</v>
      </c>
      <c r="E682" s="149">
        <f>E683</f>
        <v>1212.75</v>
      </c>
      <c r="F682" s="149">
        <f t="shared" si="34"/>
        <v>100</v>
      </c>
    </row>
    <row r="683" spans="1:7" ht="15.75">
      <c r="A683" s="128" t="s">
        <v>48</v>
      </c>
      <c r="B683" s="89" t="s">
        <v>420</v>
      </c>
      <c r="C683" s="87">
        <v>612</v>
      </c>
      <c r="D683" s="145">
        <v>1212.75</v>
      </c>
      <c r="E683" s="149">
        <v>1212.75</v>
      </c>
      <c r="F683" s="149">
        <f t="shared" si="34"/>
        <v>100</v>
      </c>
    </row>
    <row r="684" spans="1:7" ht="15.75">
      <c r="A684" s="92" t="s">
        <v>27</v>
      </c>
      <c r="B684" s="89" t="s">
        <v>420</v>
      </c>
      <c r="C684" s="83">
        <v>620</v>
      </c>
      <c r="D684" s="145">
        <f>SUM(D685)</f>
        <v>1310.93</v>
      </c>
      <c r="E684" s="148">
        <f>E685</f>
        <v>1310.93</v>
      </c>
      <c r="F684" s="149">
        <f t="shared" si="34"/>
        <v>100</v>
      </c>
    </row>
    <row r="685" spans="1:7" ht="15.75">
      <c r="A685" s="92" t="s">
        <v>28</v>
      </c>
      <c r="B685" s="89" t="s">
        <v>420</v>
      </c>
      <c r="C685" s="83">
        <v>622</v>
      </c>
      <c r="D685" s="145">
        <v>1310.93</v>
      </c>
      <c r="E685" s="148">
        <v>1310.93</v>
      </c>
      <c r="F685" s="149">
        <f t="shared" si="34"/>
        <v>100</v>
      </c>
    </row>
    <row r="686" spans="1:7" ht="31.5">
      <c r="A686" s="88" t="s">
        <v>473</v>
      </c>
      <c r="B686" s="85" t="s">
        <v>474</v>
      </c>
      <c r="C686" s="104"/>
      <c r="D686" s="145">
        <f>SUM(D687,)</f>
        <v>1885.62</v>
      </c>
      <c r="E686" s="149">
        <f>E687</f>
        <v>1885.62</v>
      </c>
      <c r="F686" s="149">
        <f t="shared" si="34"/>
        <v>100</v>
      </c>
      <c r="G686" s="66"/>
    </row>
    <row r="687" spans="1:7" ht="31.5">
      <c r="A687" s="88" t="s">
        <v>419</v>
      </c>
      <c r="B687" s="85" t="s">
        <v>475</v>
      </c>
      <c r="C687" s="104"/>
      <c r="D687" s="145">
        <f>SUM(D688,)</f>
        <v>1885.62</v>
      </c>
      <c r="E687" s="149">
        <f>E688</f>
        <v>1885.62</v>
      </c>
      <c r="F687" s="149">
        <f t="shared" si="34"/>
        <v>100</v>
      </c>
      <c r="G687" s="66"/>
    </row>
    <row r="688" spans="1:7" ht="31.5">
      <c r="A688" s="96" t="s">
        <v>26</v>
      </c>
      <c r="B688" s="85" t="s">
        <v>475</v>
      </c>
      <c r="C688" s="93">
        <v>600</v>
      </c>
      <c r="D688" s="145">
        <f t="shared" ref="D688:D689" si="40">SUM(D689,)</f>
        <v>1885.62</v>
      </c>
      <c r="E688" s="149">
        <f>E689</f>
        <v>1885.62</v>
      </c>
      <c r="F688" s="149">
        <f t="shared" si="34"/>
        <v>100</v>
      </c>
      <c r="G688" s="66"/>
    </row>
    <row r="689" spans="1:7" ht="15.75">
      <c r="A689" s="96" t="s">
        <v>47</v>
      </c>
      <c r="B689" s="85" t="s">
        <v>475</v>
      </c>
      <c r="C689" s="83">
        <v>610</v>
      </c>
      <c r="D689" s="145">
        <f t="shared" si="40"/>
        <v>1885.62</v>
      </c>
      <c r="E689" s="149">
        <f>E690</f>
        <v>1885.62</v>
      </c>
      <c r="F689" s="149">
        <f t="shared" si="34"/>
        <v>100</v>
      </c>
      <c r="G689" s="66"/>
    </row>
    <row r="690" spans="1:7" ht="15.75">
      <c r="A690" s="96" t="s">
        <v>48</v>
      </c>
      <c r="B690" s="85" t="s">
        <v>475</v>
      </c>
      <c r="C690" s="83">
        <v>612</v>
      </c>
      <c r="D690" s="145">
        <v>1885.62</v>
      </c>
      <c r="E690" s="149">
        <v>1885.62</v>
      </c>
      <c r="F690" s="149">
        <f t="shared" si="34"/>
        <v>100</v>
      </c>
      <c r="G690" s="66"/>
    </row>
    <row r="691" spans="1:7" ht="15.75">
      <c r="A691" s="84" t="s">
        <v>137</v>
      </c>
      <c r="B691" s="85" t="s">
        <v>138</v>
      </c>
      <c r="C691" s="83"/>
      <c r="D691" s="145">
        <f>SUM(D692)</f>
        <v>860</v>
      </c>
      <c r="E691" s="148">
        <f>E692</f>
        <v>860</v>
      </c>
      <c r="F691" s="149">
        <f t="shared" si="34"/>
        <v>100</v>
      </c>
      <c r="G691" s="61"/>
    </row>
    <row r="692" spans="1:7" ht="63">
      <c r="A692" s="100" t="s">
        <v>476</v>
      </c>
      <c r="B692" s="85" t="s">
        <v>139</v>
      </c>
      <c r="C692" s="83"/>
      <c r="D692" s="145">
        <f>SUM(D693,D696,D700)</f>
        <v>860</v>
      </c>
      <c r="E692" s="148">
        <f>E693+E696+E700</f>
        <v>860</v>
      </c>
      <c r="F692" s="149">
        <f t="shared" si="34"/>
        <v>100</v>
      </c>
      <c r="G692" s="61"/>
    </row>
    <row r="693" spans="1:7" ht="15.75">
      <c r="A693" s="84" t="s">
        <v>291</v>
      </c>
      <c r="B693" s="85" t="s">
        <v>292</v>
      </c>
      <c r="C693" s="83"/>
      <c r="D693" s="145">
        <f>SUM(D694)</f>
        <v>495</v>
      </c>
      <c r="E693" s="148">
        <f>E694</f>
        <v>495</v>
      </c>
      <c r="F693" s="149">
        <f t="shared" si="34"/>
        <v>100</v>
      </c>
      <c r="G693" s="61"/>
    </row>
    <row r="694" spans="1:7" ht="31.5">
      <c r="A694" s="86" t="s">
        <v>235</v>
      </c>
      <c r="B694" s="85" t="s">
        <v>292</v>
      </c>
      <c r="C694" s="87">
        <v>200</v>
      </c>
      <c r="D694" s="145">
        <f>SUM(D695)</f>
        <v>495</v>
      </c>
      <c r="E694" s="149">
        <f>E695</f>
        <v>495</v>
      </c>
      <c r="F694" s="149">
        <f t="shared" si="34"/>
        <v>100</v>
      </c>
      <c r="G694" s="61"/>
    </row>
    <row r="695" spans="1:7" ht="31.5">
      <c r="A695" s="86" t="s">
        <v>14</v>
      </c>
      <c r="B695" s="85" t="s">
        <v>292</v>
      </c>
      <c r="C695" s="87">
        <v>240</v>
      </c>
      <c r="D695" s="145">
        <v>495</v>
      </c>
      <c r="E695" s="149">
        <v>495</v>
      </c>
      <c r="F695" s="149">
        <f t="shared" si="34"/>
        <v>100</v>
      </c>
      <c r="G695" s="61"/>
    </row>
    <row r="696" spans="1:7" ht="31.5">
      <c r="A696" s="86" t="s">
        <v>693</v>
      </c>
      <c r="B696" s="85" t="s">
        <v>692</v>
      </c>
      <c r="C696" s="87"/>
      <c r="D696" s="145">
        <f t="shared" ref="D696:D698" si="41">SUM(D697,)</f>
        <v>215</v>
      </c>
      <c r="E696" s="152">
        <f>E697</f>
        <v>215</v>
      </c>
      <c r="F696" s="149">
        <f t="shared" si="34"/>
        <v>100</v>
      </c>
      <c r="G696" s="66"/>
    </row>
    <row r="697" spans="1:7" ht="31.5">
      <c r="A697" s="96" t="s">
        <v>26</v>
      </c>
      <c r="B697" s="85" t="s">
        <v>692</v>
      </c>
      <c r="C697" s="93">
        <v>600</v>
      </c>
      <c r="D697" s="145">
        <f t="shared" si="41"/>
        <v>215</v>
      </c>
      <c r="E697" s="152">
        <f>E698</f>
        <v>215</v>
      </c>
      <c r="F697" s="149">
        <f t="shared" si="34"/>
        <v>100</v>
      </c>
      <c r="G697" s="66"/>
    </row>
    <row r="698" spans="1:7" ht="15.75">
      <c r="A698" s="96" t="s">
        <v>47</v>
      </c>
      <c r="B698" s="85" t="s">
        <v>692</v>
      </c>
      <c r="C698" s="83">
        <v>610</v>
      </c>
      <c r="D698" s="145">
        <f t="shared" si="41"/>
        <v>215</v>
      </c>
      <c r="E698" s="152">
        <f>E699</f>
        <v>215</v>
      </c>
      <c r="F698" s="149">
        <f t="shared" si="34"/>
        <v>100</v>
      </c>
      <c r="G698" s="66"/>
    </row>
    <row r="699" spans="1:7" ht="15.75">
      <c r="A699" s="96" t="s">
        <v>48</v>
      </c>
      <c r="B699" s="85" t="s">
        <v>692</v>
      </c>
      <c r="C699" s="83">
        <v>612</v>
      </c>
      <c r="D699" s="145">
        <v>215</v>
      </c>
      <c r="E699" s="152">
        <v>215</v>
      </c>
      <c r="F699" s="149">
        <f t="shared" si="34"/>
        <v>100</v>
      </c>
      <c r="G699" s="66"/>
    </row>
    <row r="700" spans="1:7" ht="47.25">
      <c r="A700" s="86" t="s">
        <v>715</v>
      </c>
      <c r="B700" s="85" t="s">
        <v>714</v>
      </c>
      <c r="C700" s="87"/>
      <c r="D700" s="145">
        <f t="shared" ref="D700:D702" si="42">SUM(D701,)</f>
        <v>150</v>
      </c>
      <c r="E700" s="152">
        <f>E701</f>
        <v>150</v>
      </c>
      <c r="F700" s="149">
        <f t="shared" si="34"/>
        <v>100</v>
      </c>
      <c r="G700" s="66"/>
    </row>
    <row r="701" spans="1:7" ht="31.5">
      <c r="A701" s="96" t="s">
        <v>26</v>
      </c>
      <c r="B701" s="85" t="s">
        <v>714</v>
      </c>
      <c r="C701" s="93">
        <v>600</v>
      </c>
      <c r="D701" s="145">
        <f t="shared" si="42"/>
        <v>150</v>
      </c>
      <c r="E701" s="152">
        <f>E702</f>
        <v>150</v>
      </c>
      <c r="F701" s="149">
        <f t="shared" si="34"/>
        <v>100</v>
      </c>
      <c r="G701" s="66"/>
    </row>
    <row r="702" spans="1:7" ht="15.75">
      <c r="A702" s="96" t="s">
        <v>47</v>
      </c>
      <c r="B702" s="85" t="s">
        <v>714</v>
      </c>
      <c r="C702" s="83">
        <v>610</v>
      </c>
      <c r="D702" s="145">
        <f t="shared" si="42"/>
        <v>150</v>
      </c>
      <c r="E702" s="152">
        <f>E703</f>
        <v>150</v>
      </c>
      <c r="F702" s="149">
        <f t="shared" si="34"/>
        <v>100</v>
      </c>
      <c r="G702" s="66"/>
    </row>
    <row r="703" spans="1:7" ht="15.75">
      <c r="A703" s="96" t="s">
        <v>48</v>
      </c>
      <c r="B703" s="85" t="s">
        <v>714</v>
      </c>
      <c r="C703" s="83">
        <v>612</v>
      </c>
      <c r="D703" s="145">
        <v>150</v>
      </c>
      <c r="E703" s="152">
        <v>150</v>
      </c>
      <c r="F703" s="149">
        <f t="shared" si="34"/>
        <v>100</v>
      </c>
      <c r="G703" s="66"/>
    </row>
    <row r="704" spans="1:7" ht="31.5">
      <c r="A704" s="84" t="s">
        <v>140</v>
      </c>
      <c r="B704" s="85" t="s">
        <v>141</v>
      </c>
      <c r="C704" s="87"/>
      <c r="D704" s="145">
        <f>SUM(D705)</f>
        <v>32706</v>
      </c>
      <c r="E704" s="149">
        <f>E705</f>
        <v>31146.719999999998</v>
      </c>
      <c r="F704" s="149">
        <f t="shared" si="34"/>
        <v>95.232434415703537</v>
      </c>
      <c r="G704" s="61"/>
    </row>
    <row r="705" spans="1:7" ht="47.25">
      <c r="A705" s="84" t="s">
        <v>477</v>
      </c>
      <c r="B705" s="85" t="s">
        <v>142</v>
      </c>
      <c r="C705" s="87"/>
      <c r="D705" s="145">
        <f>SUM(D706,D713)</f>
        <v>32706</v>
      </c>
      <c r="E705" s="149">
        <f>E706+E713</f>
        <v>31146.719999999998</v>
      </c>
      <c r="F705" s="149">
        <f t="shared" si="34"/>
        <v>95.232434415703537</v>
      </c>
      <c r="G705" s="61"/>
    </row>
    <row r="706" spans="1:7" ht="31.5">
      <c r="A706" s="110" t="s">
        <v>143</v>
      </c>
      <c r="B706" s="85" t="s">
        <v>286</v>
      </c>
      <c r="C706" s="87"/>
      <c r="D706" s="145">
        <f>SUM(D707,D710)</f>
        <v>29958</v>
      </c>
      <c r="E706" s="149">
        <f>E707+E710</f>
        <v>28398.719999999998</v>
      </c>
      <c r="F706" s="149">
        <f t="shared" si="34"/>
        <v>94.795113158421785</v>
      </c>
      <c r="G706" s="61"/>
    </row>
    <row r="707" spans="1:7" ht="31.5">
      <c r="A707" s="86" t="s">
        <v>235</v>
      </c>
      <c r="B707" s="85" t="s">
        <v>286</v>
      </c>
      <c r="C707" s="98" t="s">
        <v>34</v>
      </c>
      <c r="D707" s="145">
        <f>SUM(D708)</f>
        <v>240</v>
      </c>
      <c r="E707" s="155">
        <f>E708</f>
        <v>211.19</v>
      </c>
      <c r="F707" s="149">
        <f t="shared" si="34"/>
        <v>87.995833333333323</v>
      </c>
      <c r="G707" s="61"/>
    </row>
    <row r="708" spans="1:7" ht="31.5">
      <c r="A708" s="86" t="s">
        <v>14</v>
      </c>
      <c r="B708" s="85" t="s">
        <v>286</v>
      </c>
      <c r="C708" s="98" t="s">
        <v>144</v>
      </c>
      <c r="D708" s="153">
        <v>240</v>
      </c>
      <c r="E708" s="155">
        <f>E709</f>
        <v>211.19</v>
      </c>
      <c r="F708" s="149">
        <f t="shared" si="34"/>
        <v>87.995833333333323</v>
      </c>
      <c r="G708" s="62"/>
    </row>
    <row r="709" spans="1:7" ht="15.75">
      <c r="A709" s="95" t="s">
        <v>125</v>
      </c>
      <c r="B709" s="85" t="s">
        <v>286</v>
      </c>
      <c r="C709" s="98" t="s">
        <v>144</v>
      </c>
      <c r="D709" s="153">
        <v>240</v>
      </c>
      <c r="E709" s="155">
        <v>211.19</v>
      </c>
      <c r="F709" s="149">
        <f t="shared" si="34"/>
        <v>87.995833333333323</v>
      </c>
      <c r="G709" s="62"/>
    </row>
    <row r="710" spans="1:7" ht="15.75">
      <c r="A710" s="111" t="s">
        <v>99</v>
      </c>
      <c r="B710" s="85" t="s">
        <v>286</v>
      </c>
      <c r="C710" s="98" t="s">
        <v>100</v>
      </c>
      <c r="D710" s="145">
        <f>SUM(D711)</f>
        <v>29718</v>
      </c>
      <c r="E710" s="155">
        <f>E711</f>
        <v>28187.53</v>
      </c>
      <c r="F710" s="149">
        <f t="shared" si="34"/>
        <v>94.850023554747963</v>
      </c>
      <c r="G710" s="61"/>
    </row>
    <row r="711" spans="1:7" ht="15.75">
      <c r="A711" s="84" t="s">
        <v>706</v>
      </c>
      <c r="B711" s="85" t="s">
        <v>286</v>
      </c>
      <c r="C711" s="98" t="s">
        <v>707</v>
      </c>
      <c r="D711" s="153">
        <v>29718</v>
      </c>
      <c r="E711" s="155">
        <f>E712</f>
        <v>28187.53</v>
      </c>
      <c r="F711" s="149">
        <f t="shared" si="34"/>
        <v>94.850023554747963</v>
      </c>
      <c r="G711" s="62"/>
    </row>
    <row r="712" spans="1:7" ht="15.75">
      <c r="A712" s="84" t="s">
        <v>125</v>
      </c>
      <c r="B712" s="85" t="s">
        <v>286</v>
      </c>
      <c r="C712" s="98" t="s">
        <v>707</v>
      </c>
      <c r="D712" s="153">
        <v>29718</v>
      </c>
      <c r="E712" s="155">
        <v>28187.53</v>
      </c>
      <c r="F712" s="149">
        <f t="shared" si="34"/>
        <v>94.850023554747963</v>
      </c>
      <c r="G712" s="62"/>
    </row>
    <row r="713" spans="1:7" ht="31.5">
      <c r="A713" s="111" t="s">
        <v>145</v>
      </c>
      <c r="B713" s="85" t="s">
        <v>294</v>
      </c>
      <c r="C713" s="87"/>
      <c r="D713" s="145">
        <f>SUM(D714,D717)</f>
        <v>2748</v>
      </c>
      <c r="E713" s="149">
        <f>E714+E717</f>
        <v>2748</v>
      </c>
      <c r="F713" s="149">
        <f t="shared" ref="F713:F776" si="43">(E713/D713)*100</f>
        <v>100</v>
      </c>
      <c r="G713" s="61"/>
    </row>
    <row r="714" spans="1:7" ht="47.25">
      <c r="A714" s="86" t="s">
        <v>41</v>
      </c>
      <c r="B714" s="85" t="s">
        <v>294</v>
      </c>
      <c r="C714" s="87">
        <v>100</v>
      </c>
      <c r="D714" s="153">
        <f>SUM(D715)</f>
        <v>2010.1</v>
      </c>
      <c r="E714" s="149">
        <f>E715</f>
        <v>2010.1000000000001</v>
      </c>
      <c r="F714" s="149">
        <f t="shared" si="43"/>
        <v>100.00000000000003</v>
      </c>
      <c r="G714" s="62"/>
    </row>
    <row r="715" spans="1:7" ht="15.75">
      <c r="A715" s="86" t="s">
        <v>55</v>
      </c>
      <c r="B715" s="85" t="s">
        <v>294</v>
      </c>
      <c r="C715" s="87">
        <v>120</v>
      </c>
      <c r="D715" s="153">
        <v>2010.1</v>
      </c>
      <c r="E715" s="149">
        <f>E716</f>
        <v>2010.1000000000001</v>
      </c>
      <c r="F715" s="149">
        <f t="shared" si="43"/>
        <v>100.00000000000003</v>
      </c>
      <c r="G715" s="62"/>
    </row>
    <row r="716" spans="1:7" ht="15.75">
      <c r="A716" s="84" t="s">
        <v>95</v>
      </c>
      <c r="B716" s="85" t="s">
        <v>294</v>
      </c>
      <c r="C716" s="87">
        <v>120</v>
      </c>
      <c r="D716" s="153">
        <v>2010.1</v>
      </c>
      <c r="E716" s="149">
        <f>1555.89+454.21</f>
        <v>2010.1000000000001</v>
      </c>
      <c r="F716" s="149">
        <f t="shared" si="43"/>
        <v>100.00000000000003</v>
      </c>
      <c r="G716" s="62"/>
    </row>
    <row r="717" spans="1:7" ht="31.5">
      <c r="A717" s="86" t="s">
        <v>235</v>
      </c>
      <c r="B717" s="85" t="s">
        <v>294</v>
      </c>
      <c r="C717" s="87">
        <v>200</v>
      </c>
      <c r="D717" s="153">
        <f>SUM(D718)</f>
        <v>737.9</v>
      </c>
      <c r="E717" s="149">
        <f>E718</f>
        <v>737.9</v>
      </c>
      <c r="F717" s="149">
        <f t="shared" si="43"/>
        <v>100</v>
      </c>
      <c r="G717" s="62"/>
    </row>
    <row r="718" spans="1:7" ht="31.5">
      <c r="A718" s="86" t="s">
        <v>14</v>
      </c>
      <c r="B718" s="85" t="s">
        <v>294</v>
      </c>
      <c r="C718" s="87">
        <v>240</v>
      </c>
      <c r="D718" s="153">
        <v>737.9</v>
      </c>
      <c r="E718" s="149">
        <f>E719</f>
        <v>737.9</v>
      </c>
      <c r="F718" s="149">
        <f t="shared" si="43"/>
        <v>100</v>
      </c>
      <c r="G718" s="62"/>
    </row>
    <row r="719" spans="1:7" ht="15.75">
      <c r="A719" s="84" t="s">
        <v>95</v>
      </c>
      <c r="B719" s="85" t="s">
        <v>294</v>
      </c>
      <c r="C719" s="87">
        <v>240</v>
      </c>
      <c r="D719" s="153">
        <v>737.9</v>
      </c>
      <c r="E719" s="149">
        <v>737.9</v>
      </c>
      <c r="F719" s="149">
        <f t="shared" si="43"/>
        <v>100</v>
      </c>
      <c r="G719" s="62"/>
    </row>
    <row r="720" spans="1:7" ht="31.5">
      <c r="A720" s="84" t="s">
        <v>146</v>
      </c>
      <c r="B720" s="89" t="s">
        <v>147</v>
      </c>
      <c r="C720" s="83"/>
      <c r="D720" s="145">
        <f>SUM(D721,D726)</f>
        <v>12642</v>
      </c>
      <c r="E720" s="148">
        <f>E721+E726</f>
        <v>10270.86</v>
      </c>
      <c r="F720" s="149">
        <f t="shared" si="43"/>
        <v>81.243948742287614</v>
      </c>
      <c r="G720" s="61"/>
    </row>
    <row r="721" spans="1:7" ht="15.75">
      <c r="A721" s="84" t="s">
        <v>148</v>
      </c>
      <c r="B721" s="85" t="s">
        <v>149</v>
      </c>
      <c r="C721" s="83"/>
      <c r="D721" s="145">
        <f t="shared" ref="D721:D723" si="44">SUM(D722)</f>
        <v>12477</v>
      </c>
      <c r="E721" s="148">
        <f>E722</f>
        <v>10105.86</v>
      </c>
      <c r="F721" s="149">
        <f t="shared" si="43"/>
        <v>80.995912478961301</v>
      </c>
      <c r="G721" s="61"/>
    </row>
    <row r="722" spans="1:7" ht="31.5">
      <c r="A722" s="86" t="s">
        <v>150</v>
      </c>
      <c r="B722" s="85" t="s">
        <v>293</v>
      </c>
      <c r="C722" s="83"/>
      <c r="D722" s="145">
        <f t="shared" si="44"/>
        <v>12477</v>
      </c>
      <c r="E722" s="148">
        <f>E723</f>
        <v>10105.86</v>
      </c>
      <c r="F722" s="149">
        <f t="shared" si="43"/>
        <v>80.995912478961301</v>
      </c>
      <c r="G722" s="61"/>
    </row>
    <row r="723" spans="1:7" ht="31.5">
      <c r="A723" s="86" t="s">
        <v>235</v>
      </c>
      <c r="B723" s="85" t="s">
        <v>293</v>
      </c>
      <c r="C723" s="83">
        <v>200</v>
      </c>
      <c r="D723" s="145">
        <f t="shared" si="44"/>
        <v>12477</v>
      </c>
      <c r="E723" s="148">
        <f>E724</f>
        <v>10105.86</v>
      </c>
      <c r="F723" s="149">
        <f t="shared" si="43"/>
        <v>80.995912478961301</v>
      </c>
      <c r="G723" s="61"/>
    </row>
    <row r="724" spans="1:7" ht="31.5">
      <c r="A724" s="96" t="s">
        <v>14</v>
      </c>
      <c r="B724" s="89" t="s">
        <v>293</v>
      </c>
      <c r="C724" s="83">
        <v>240</v>
      </c>
      <c r="D724" s="145">
        <v>12477</v>
      </c>
      <c r="E724" s="148">
        <f>E725</f>
        <v>10105.86</v>
      </c>
      <c r="F724" s="149">
        <f t="shared" si="43"/>
        <v>80.995912478961301</v>
      </c>
      <c r="G724" s="61"/>
    </row>
    <row r="725" spans="1:7" ht="15.75">
      <c r="A725" s="84" t="s">
        <v>125</v>
      </c>
      <c r="B725" s="85" t="s">
        <v>293</v>
      </c>
      <c r="C725" s="83">
        <v>240</v>
      </c>
      <c r="D725" s="145">
        <v>12477</v>
      </c>
      <c r="E725" s="151">
        <v>10105.86</v>
      </c>
      <c r="F725" s="149">
        <f t="shared" si="43"/>
        <v>80.995912478961301</v>
      </c>
      <c r="G725" s="61"/>
    </row>
    <row r="726" spans="1:7" ht="31.5">
      <c r="A726" s="129" t="s">
        <v>287</v>
      </c>
      <c r="B726" s="85" t="s">
        <v>288</v>
      </c>
      <c r="C726" s="83"/>
      <c r="D726" s="145">
        <f>SUM(D727,)</f>
        <v>165</v>
      </c>
      <c r="E726" s="148">
        <f>E727</f>
        <v>165</v>
      </c>
      <c r="F726" s="149">
        <f t="shared" si="43"/>
        <v>100</v>
      </c>
      <c r="G726" s="61"/>
    </row>
    <row r="727" spans="1:7" ht="31.5">
      <c r="A727" s="86" t="s">
        <v>289</v>
      </c>
      <c r="B727" s="85" t="s">
        <v>290</v>
      </c>
      <c r="C727" s="83"/>
      <c r="D727" s="145">
        <f>SUM(D728)</f>
        <v>165</v>
      </c>
      <c r="E727" s="148">
        <f>E728</f>
        <v>165</v>
      </c>
      <c r="F727" s="149">
        <f t="shared" si="43"/>
        <v>100</v>
      </c>
      <c r="G727" s="61"/>
    </row>
    <row r="728" spans="1:7" ht="15.75">
      <c r="A728" s="111" t="s">
        <v>99</v>
      </c>
      <c r="B728" s="85" t="s">
        <v>290</v>
      </c>
      <c r="C728" s="87">
        <v>300</v>
      </c>
      <c r="D728" s="145">
        <f>SUM(D729)</f>
        <v>165</v>
      </c>
      <c r="E728" s="149">
        <f>E729</f>
        <v>165</v>
      </c>
      <c r="F728" s="149">
        <f t="shared" si="43"/>
        <v>100</v>
      </c>
      <c r="G728" s="61"/>
    </row>
    <row r="729" spans="1:7" ht="31.5">
      <c r="A729" s="111" t="s">
        <v>704</v>
      </c>
      <c r="B729" s="85" t="s">
        <v>290</v>
      </c>
      <c r="C729" s="87">
        <v>320</v>
      </c>
      <c r="D729" s="145">
        <v>165</v>
      </c>
      <c r="E729" s="149">
        <v>165</v>
      </c>
      <c r="F729" s="149">
        <f t="shared" si="43"/>
        <v>100</v>
      </c>
      <c r="G729" s="61"/>
    </row>
    <row r="730" spans="1:7" ht="15.75" hidden="1">
      <c r="A730" s="86"/>
      <c r="B730" s="85"/>
      <c r="C730" s="87"/>
      <c r="D730" s="145"/>
      <c r="E730" s="149"/>
      <c r="F730" s="149" t="e">
        <f t="shared" si="43"/>
        <v>#DIV/0!</v>
      </c>
      <c r="G730" s="66"/>
    </row>
    <row r="731" spans="1:7" ht="31.5">
      <c r="A731" s="80" t="s">
        <v>245</v>
      </c>
      <c r="B731" s="81" t="s">
        <v>151</v>
      </c>
      <c r="C731" s="94"/>
      <c r="D731" s="138">
        <f>SUM(D732,D802,D892,D921)</f>
        <v>1673191.3400000003</v>
      </c>
      <c r="E731" s="163">
        <f>E732+E802+E892+E921</f>
        <v>1641574.6400000004</v>
      </c>
      <c r="F731" s="163">
        <f t="shared" si="43"/>
        <v>98.110395431523088</v>
      </c>
      <c r="G731" s="61"/>
    </row>
    <row r="732" spans="1:7" ht="15.75">
      <c r="A732" s="84" t="s">
        <v>152</v>
      </c>
      <c r="B732" s="85" t="s">
        <v>153</v>
      </c>
      <c r="C732" s="87"/>
      <c r="D732" s="145">
        <f>SUM(D733,D762,D770,D795,)</f>
        <v>792471.09000000008</v>
      </c>
      <c r="E732" s="149">
        <f>E733+E762+E770+E795</f>
        <v>781541.62000000023</v>
      </c>
      <c r="F732" s="149">
        <f t="shared" si="43"/>
        <v>98.620836755067003</v>
      </c>
      <c r="G732" s="61"/>
    </row>
    <row r="733" spans="1:7" ht="47.25">
      <c r="A733" s="84" t="s">
        <v>246</v>
      </c>
      <c r="B733" s="85" t="s">
        <v>154</v>
      </c>
      <c r="C733" s="87"/>
      <c r="D733" s="145">
        <f>SUM(D734,D737,D740,D743,D746,D749,D752,D756,D759)</f>
        <v>37749.11</v>
      </c>
      <c r="E733" s="149">
        <v>36530.69</v>
      </c>
      <c r="F733" s="149">
        <f t="shared" si="43"/>
        <v>96.772321254726279</v>
      </c>
      <c r="G733" s="61"/>
    </row>
    <row r="734" spans="1:7" ht="31.5">
      <c r="A734" s="84" t="s">
        <v>620</v>
      </c>
      <c r="B734" s="85" t="s">
        <v>621</v>
      </c>
      <c r="C734" s="87"/>
      <c r="D734" s="145">
        <f t="shared" ref="D734:D735" si="45">SUM(D735)</f>
        <v>69.38</v>
      </c>
      <c r="E734" s="149">
        <f>E735</f>
        <v>69.37</v>
      </c>
      <c r="F734" s="149">
        <f t="shared" si="43"/>
        <v>99.985586624387452</v>
      </c>
      <c r="G734" s="66"/>
    </row>
    <row r="735" spans="1:7" ht="31.5">
      <c r="A735" s="86" t="s">
        <v>235</v>
      </c>
      <c r="B735" s="85" t="s">
        <v>621</v>
      </c>
      <c r="C735" s="87">
        <v>200</v>
      </c>
      <c r="D735" s="145">
        <f t="shared" si="45"/>
        <v>69.38</v>
      </c>
      <c r="E735" s="149">
        <f>E736</f>
        <v>69.37</v>
      </c>
      <c r="F735" s="149">
        <f t="shared" si="43"/>
        <v>99.985586624387452</v>
      </c>
      <c r="G735" s="66"/>
    </row>
    <row r="736" spans="1:7" ht="31.5">
      <c r="A736" s="86" t="s">
        <v>14</v>
      </c>
      <c r="B736" s="85" t="s">
        <v>621</v>
      </c>
      <c r="C736" s="87">
        <v>240</v>
      </c>
      <c r="D736" s="145">
        <v>69.38</v>
      </c>
      <c r="E736" s="149">
        <v>69.37</v>
      </c>
      <c r="F736" s="149">
        <f t="shared" si="43"/>
        <v>99.985586624387452</v>
      </c>
      <c r="G736" s="66"/>
    </row>
    <row r="737" spans="1:7" s="1" customFormat="1" ht="47.25">
      <c r="A737" s="88" t="s">
        <v>744</v>
      </c>
      <c r="B737" s="89" t="s">
        <v>735</v>
      </c>
      <c r="C737" s="83"/>
      <c r="D737" s="145">
        <f t="shared" ref="D737:D741" si="46">SUM(D738)</f>
        <v>67.930000000000007</v>
      </c>
      <c r="E737" s="148">
        <f>E738</f>
        <v>67.930000000000007</v>
      </c>
      <c r="F737" s="149">
        <f t="shared" si="43"/>
        <v>100</v>
      </c>
      <c r="G737" s="62"/>
    </row>
    <row r="738" spans="1:7" s="1" customFormat="1" ht="31.5">
      <c r="A738" s="86" t="s">
        <v>325</v>
      </c>
      <c r="B738" s="89" t="s">
        <v>735</v>
      </c>
      <c r="C738" s="83">
        <v>400</v>
      </c>
      <c r="D738" s="145">
        <f t="shared" si="46"/>
        <v>67.930000000000007</v>
      </c>
      <c r="E738" s="148">
        <f>E739</f>
        <v>67.930000000000007</v>
      </c>
      <c r="F738" s="149">
        <f t="shared" si="43"/>
        <v>100</v>
      </c>
      <c r="G738" s="66"/>
    </row>
    <row r="739" spans="1:7" s="1" customFormat="1" ht="31.5">
      <c r="A739" s="88" t="s">
        <v>155</v>
      </c>
      <c r="B739" s="89" t="s">
        <v>735</v>
      </c>
      <c r="C739" s="83">
        <v>414</v>
      </c>
      <c r="D739" s="153">
        <v>67.930000000000007</v>
      </c>
      <c r="E739" s="148">
        <v>67.930000000000007</v>
      </c>
      <c r="F739" s="149">
        <f t="shared" si="43"/>
        <v>100</v>
      </c>
      <c r="G739" s="62"/>
    </row>
    <row r="740" spans="1:7" s="1" customFormat="1" ht="47.25">
      <c r="A740" s="88" t="s">
        <v>740</v>
      </c>
      <c r="B740" s="89" t="s">
        <v>736</v>
      </c>
      <c r="C740" s="83"/>
      <c r="D740" s="145">
        <f t="shared" si="46"/>
        <v>27.5</v>
      </c>
      <c r="E740" s="148">
        <f>E741</f>
        <v>27.5</v>
      </c>
      <c r="F740" s="149">
        <f t="shared" si="43"/>
        <v>100</v>
      </c>
      <c r="G740" s="62"/>
    </row>
    <row r="741" spans="1:7" s="1" customFormat="1" ht="31.5">
      <c r="A741" s="86" t="s">
        <v>325</v>
      </c>
      <c r="B741" s="89" t="s">
        <v>736</v>
      </c>
      <c r="C741" s="83">
        <v>400</v>
      </c>
      <c r="D741" s="145">
        <f t="shared" si="46"/>
        <v>27.5</v>
      </c>
      <c r="E741" s="151">
        <f>E742</f>
        <v>27.5</v>
      </c>
      <c r="F741" s="149">
        <f t="shared" si="43"/>
        <v>100</v>
      </c>
      <c r="G741" s="66"/>
    </row>
    <row r="742" spans="1:7" s="1" customFormat="1" ht="31.5">
      <c r="A742" s="88" t="s">
        <v>155</v>
      </c>
      <c r="B742" s="89" t="s">
        <v>736</v>
      </c>
      <c r="C742" s="83">
        <v>414</v>
      </c>
      <c r="D742" s="153">
        <v>27.5</v>
      </c>
      <c r="E742" s="148">
        <v>27.5</v>
      </c>
      <c r="F742" s="149">
        <f t="shared" si="43"/>
        <v>100</v>
      </c>
      <c r="G742" s="62"/>
    </row>
    <row r="743" spans="1:7" s="1" customFormat="1" ht="31.5">
      <c r="A743" s="88" t="s">
        <v>741</v>
      </c>
      <c r="B743" s="89" t="s">
        <v>737</v>
      </c>
      <c r="C743" s="83"/>
      <c r="D743" s="145">
        <f t="shared" ref="D743:D747" si="47">SUM(D744)</f>
        <v>12.6</v>
      </c>
      <c r="E743" s="148">
        <f>E744</f>
        <v>12.6</v>
      </c>
      <c r="F743" s="149">
        <f t="shared" si="43"/>
        <v>100</v>
      </c>
      <c r="G743" s="62"/>
    </row>
    <row r="744" spans="1:7" s="1" customFormat="1" ht="31.5">
      <c r="A744" s="86" t="s">
        <v>325</v>
      </c>
      <c r="B744" s="89" t="s">
        <v>737</v>
      </c>
      <c r="C744" s="83">
        <v>400</v>
      </c>
      <c r="D744" s="145">
        <f t="shared" si="47"/>
        <v>12.6</v>
      </c>
      <c r="E744" s="148">
        <f>E745</f>
        <v>12.6</v>
      </c>
      <c r="F744" s="149">
        <f t="shared" si="43"/>
        <v>100</v>
      </c>
      <c r="G744" s="66"/>
    </row>
    <row r="745" spans="1:7" s="1" customFormat="1" ht="31.5">
      <c r="A745" s="88" t="s">
        <v>155</v>
      </c>
      <c r="B745" s="89" t="s">
        <v>737</v>
      </c>
      <c r="C745" s="83">
        <v>414</v>
      </c>
      <c r="D745" s="153">
        <v>12.6</v>
      </c>
      <c r="E745" s="148">
        <v>12.6</v>
      </c>
      <c r="F745" s="149">
        <f t="shared" si="43"/>
        <v>100</v>
      </c>
      <c r="G745" s="62"/>
    </row>
    <row r="746" spans="1:7" s="1" customFormat="1" ht="47.25">
      <c r="A746" s="88" t="s">
        <v>742</v>
      </c>
      <c r="B746" s="89" t="s">
        <v>738</v>
      </c>
      <c r="C746" s="83"/>
      <c r="D746" s="145">
        <f t="shared" si="47"/>
        <v>81</v>
      </c>
      <c r="E746" s="148">
        <f>E747</f>
        <v>81</v>
      </c>
      <c r="F746" s="149">
        <f t="shared" si="43"/>
        <v>100</v>
      </c>
      <c r="G746" s="62"/>
    </row>
    <row r="747" spans="1:7" s="1" customFormat="1" ht="31.5">
      <c r="A747" s="86" t="s">
        <v>325</v>
      </c>
      <c r="B747" s="89" t="s">
        <v>738</v>
      </c>
      <c r="C747" s="83">
        <v>400</v>
      </c>
      <c r="D747" s="145">
        <f t="shared" si="47"/>
        <v>81</v>
      </c>
      <c r="E747" s="148">
        <f>E748</f>
        <v>81</v>
      </c>
      <c r="F747" s="149">
        <f t="shared" si="43"/>
        <v>100</v>
      </c>
      <c r="G747" s="66"/>
    </row>
    <row r="748" spans="1:7" s="1" customFormat="1" ht="31.5">
      <c r="A748" s="88" t="s">
        <v>155</v>
      </c>
      <c r="B748" s="89" t="s">
        <v>738</v>
      </c>
      <c r="C748" s="83">
        <v>414</v>
      </c>
      <c r="D748" s="153">
        <v>81</v>
      </c>
      <c r="E748" s="148">
        <v>81</v>
      </c>
      <c r="F748" s="149">
        <f t="shared" si="43"/>
        <v>100</v>
      </c>
      <c r="G748" s="62"/>
    </row>
    <row r="749" spans="1:7" s="1" customFormat="1" ht="47.25">
      <c r="A749" s="88" t="s">
        <v>743</v>
      </c>
      <c r="B749" s="89" t="s">
        <v>739</v>
      </c>
      <c r="C749" s="83"/>
      <c r="D749" s="145">
        <f t="shared" ref="D749:D750" si="48">SUM(D750)</f>
        <v>65.7</v>
      </c>
      <c r="E749" s="148">
        <f>E750</f>
        <v>65.7</v>
      </c>
      <c r="F749" s="149">
        <f t="shared" si="43"/>
        <v>100</v>
      </c>
      <c r="G749" s="62"/>
    </row>
    <row r="750" spans="1:7" s="1" customFormat="1" ht="31.5">
      <c r="A750" s="86" t="s">
        <v>325</v>
      </c>
      <c r="B750" s="89" t="s">
        <v>739</v>
      </c>
      <c r="C750" s="83">
        <v>400</v>
      </c>
      <c r="D750" s="145">
        <f t="shared" si="48"/>
        <v>65.7</v>
      </c>
      <c r="E750" s="148">
        <f>E751</f>
        <v>65.7</v>
      </c>
      <c r="F750" s="149">
        <f t="shared" si="43"/>
        <v>100</v>
      </c>
      <c r="G750" s="66"/>
    </row>
    <row r="751" spans="1:7" s="1" customFormat="1" ht="31.5">
      <c r="A751" s="88" t="s">
        <v>155</v>
      </c>
      <c r="B751" s="89" t="s">
        <v>739</v>
      </c>
      <c r="C751" s="83">
        <v>414</v>
      </c>
      <c r="D751" s="153">
        <v>65.7</v>
      </c>
      <c r="E751" s="148">
        <v>65.7</v>
      </c>
      <c r="F751" s="149">
        <f t="shared" si="43"/>
        <v>100</v>
      </c>
      <c r="G751" s="62"/>
    </row>
    <row r="752" spans="1:7" ht="78.75">
      <c r="A752" s="130" t="s">
        <v>157</v>
      </c>
      <c r="B752" s="85" t="s">
        <v>248</v>
      </c>
      <c r="C752" s="87"/>
      <c r="D752" s="145">
        <f>SUM(D753)</f>
        <v>19923</v>
      </c>
      <c r="E752" s="149">
        <f>E753</f>
        <v>19095.36</v>
      </c>
      <c r="F752" s="149">
        <f t="shared" si="43"/>
        <v>95.845806354464685</v>
      </c>
      <c r="G752" s="61"/>
    </row>
    <row r="753" spans="1:7" ht="31.5">
      <c r="A753" s="96" t="s">
        <v>26</v>
      </c>
      <c r="B753" s="85" t="s">
        <v>248</v>
      </c>
      <c r="C753" s="83">
        <v>600</v>
      </c>
      <c r="D753" s="145">
        <f>SUM(D754)</f>
        <v>19923</v>
      </c>
      <c r="E753" s="148">
        <f>E754</f>
        <v>19095.36</v>
      </c>
      <c r="F753" s="149">
        <f t="shared" si="43"/>
        <v>95.845806354464685</v>
      </c>
      <c r="G753" s="61"/>
    </row>
    <row r="754" spans="1:7" ht="31.5">
      <c r="A754" s="84" t="s">
        <v>247</v>
      </c>
      <c r="B754" s="85" t="s">
        <v>248</v>
      </c>
      <c r="C754" s="83">
        <v>630</v>
      </c>
      <c r="D754" s="145">
        <v>19923</v>
      </c>
      <c r="E754" s="148">
        <f>E755</f>
        <v>19095.36</v>
      </c>
      <c r="F754" s="149">
        <f t="shared" si="43"/>
        <v>95.845806354464685</v>
      </c>
      <c r="G754" s="61"/>
    </row>
    <row r="755" spans="1:7" ht="15.75">
      <c r="A755" s="84" t="s">
        <v>125</v>
      </c>
      <c r="B755" s="85" t="s">
        <v>248</v>
      </c>
      <c r="C755" s="83">
        <v>630</v>
      </c>
      <c r="D755" s="145">
        <v>19923</v>
      </c>
      <c r="E755" s="148">
        <v>19095.36</v>
      </c>
      <c r="F755" s="149">
        <f t="shared" si="43"/>
        <v>95.845806354464685</v>
      </c>
      <c r="G755" s="61"/>
    </row>
    <row r="756" spans="1:7" ht="63">
      <c r="A756" s="86" t="s">
        <v>158</v>
      </c>
      <c r="B756" s="85" t="s">
        <v>249</v>
      </c>
      <c r="C756" s="83"/>
      <c r="D756" s="145">
        <f>SUM(D757)</f>
        <v>12969</v>
      </c>
      <c r="E756" s="148">
        <f>E757</f>
        <v>12679.43</v>
      </c>
      <c r="F756" s="149">
        <f t="shared" si="43"/>
        <v>97.767214125992751</v>
      </c>
      <c r="G756" s="61"/>
    </row>
    <row r="757" spans="1:7" ht="31.5">
      <c r="A757" s="96" t="s">
        <v>26</v>
      </c>
      <c r="B757" s="85" t="s">
        <v>249</v>
      </c>
      <c r="C757" s="83">
        <v>600</v>
      </c>
      <c r="D757" s="145">
        <f>SUM(D758)</f>
        <v>12969</v>
      </c>
      <c r="E757" s="148">
        <f>E758</f>
        <v>12679.43</v>
      </c>
      <c r="F757" s="149">
        <f t="shared" si="43"/>
        <v>97.767214125992751</v>
      </c>
      <c r="G757" s="61"/>
    </row>
    <row r="758" spans="1:7" ht="31.5">
      <c r="A758" s="84" t="s">
        <v>247</v>
      </c>
      <c r="B758" s="85" t="s">
        <v>249</v>
      </c>
      <c r="C758" s="83">
        <v>630</v>
      </c>
      <c r="D758" s="145">
        <v>12969</v>
      </c>
      <c r="E758" s="148">
        <v>12679.43</v>
      </c>
      <c r="F758" s="149">
        <f t="shared" si="43"/>
        <v>97.767214125992751</v>
      </c>
      <c r="G758" s="61"/>
    </row>
    <row r="759" spans="1:7" ht="63">
      <c r="A759" s="86" t="s">
        <v>418</v>
      </c>
      <c r="B759" s="85" t="s">
        <v>417</v>
      </c>
      <c r="C759" s="87"/>
      <c r="D759" s="145">
        <f>SUM(D760)</f>
        <v>4533</v>
      </c>
      <c r="E759" s="148">
        <f>E760</f>
        <v>4431.8100000000004</v>
      </c>
      <c r="F759" s="149">
        <f t="shared" si="43"/>
        <v>97.767703507610861</v>
      </c>
      <c r="G759" s="66"/>
    </row>
    <row r="760" spans="1:7" ht="31.5">
      <c r="A760" s="96" t="s">
        <v>26</v>
      </c>
      <c r="B760" s="85" t="s">
        <v>417</v>
      </c>
      <c r="C760" s="83">
        <v>600</v>
      </c>
      <c r="D760" s="145">
        <f>SUM(D761,)</f>
        <v>4533</v>
      </c>
      <c r="E760" s="148">
        <f>E761</f>
        <v>4431.8100000000004</v>
      </c>
      <c r="F760" s="149">
        <f t="shared" si="43"/>
        <v>97.767703507610861</v>
      </c>
      <c r="G760" s="66"/>
    </row>
    <row r="761" spans="1:7" ht="31.5">
      <c r="A761" s="84" t="s">
        <v>247</v>
      </c>
      <c r="B761" s="85" t="s">
        <v>417</v>
      </c>
      <c r="C761" s="83">
        <v>630</v>
      </c>
      <c r="D761" s="145">
        <v>4533</v>
      </c>
      <c r="E761" s="148">
        <v>4431.8100000000004</v>
      </c>
      <c r="F761" s="149">
        <f t="shared" si="43"/>
        <v>97.767703507610861</v>
      </c>
      <c r="G761" s="66"/>
    </row>
    <row r="762" spans="1:7" ht="63">
      <c r="A762" s="86" t="s">
        <v>303</v>
      </c>
      <c r="B762" s="85" t="s">
        <v>159</v>
      </c>
      <c r="C762" s="101"/>
      <c r="D762" s="145">
        <f>SUM(D763,)</f>
        <v>30229</v>
      </c>
      <c r="E762" s="155">
        <v>29270.13</v>
      </c>
      <c r="F762" s="149">
        <f t="shared" si="43"/>
        <v>96.827979754540351</v>
      </c>
      <c r="G762" s="61"/>
    </row>
    <row r="763" spans="1:7" ht="63">
      <c r="A763" s="86" t="s">
        <v>160</v>
      </c>
      <c r="B763" s="85" t="s">
        <v>304</v>
      </c>
      <c r="C763" s="87"/>
      <c r="D763" s="145">
        <f>SUM(D764,D767)</f>
        <v>30229</v>
      </c>
      <c r="E763" s="149">
        <f>E764+E767</f>
        <v>29270.12</v>
      </c>
      <c r="F763" s="149">
        <f t="shared" si="43"/>
        <v>96.827946673723915</v>
      </c>
      <c r="G763" s="61"/>
    </row>
    <row r="764" spans="1:7" ht="31.5">
      <c r="A764" s="86" t="s">
        <v>235</v>
      </c>
      <c r="B764" s="85" t="s">
        <v>304</v>
      </c>
      <c r="C764" s="98" t="s">
        <v>34</v>
      </c>
      <c r="D764" s="145">
        <f>SUM(D765)</f>
        <v>160</v>
      </c>
      <c r="E764" s="155">
        <f>E765</f>
        <v>145.62</v>
      </c>
      <c r="F764" s="149">
        <f t="shared" si="43"/>
        <v>91.012500000000003</v>
      </c>
      <c r="G764" s="61"/>
    </row>
    <row r="765" spans="1:7" ht="31.5">
      <c r="A765" s="95" t="s">
        <v>14</v>
      </c>
      <c r="B765" s="85" t="s">
        <v>304</v>
      </c>
      <c r="C765" s="99">
        <v>240</v>
      </c>
      <c r="D765" s="145">
        <v>160</v>
      </c>
      <c r="E765" s="156">
        <f>E766</f>
        <v>145.62</v>
      </c>
      <c r="F765" s="149">
        <f t="shared" si="43"/>
        <v>91.012500000000003</v>
      </c>
      <c r="G765" s="61"/>
    </row>
    <row r="766" spans="1:7" ht="15.75">
      <c r="A766" s="84" t="s">
        <v>125</v>
      </c>
      <c r="B766" s="85" t="s">
        <v>304</v>
      </c>
      <c r="C766" s="99">
        <v>240</v>
      </c>
      <c r="D766" s="145">
        <v>160</v>
      </c>
      <c r="E766" s="156">
        <v>145.62</v>
      </c>
      <c r="F766" s="149">
        <f t="shared" si="43"/>
        <v>91.012500000000003</v>
      </c>
      <c r="G766" s="61"/>
    </row>
    <row r="767" spans="1:7" ht="15.75">
      <c r="A767" s="88" t="s">
        <v>99</v>
      </c>
      <c r="B767" s="85" t="s">
        <v>304</v>
      </c>
      <c r="C767" s="87">
        <v>300</v>
      </c>
      <c r="D767" s="145">
        <f>SUM(D768)</f>
        <v>30069</v>
      </c>
      <c r="E767" s="149">
        <f>E768</f>
        <v>29124.5</v>
      </c>
      <c r="F767" s="149">
        <f t="shared" si="43"/>
        <v>96.858891216867875</v>
      </c>
      <c r="G767" s="61"/>
    </row>
    <row r="768" spans="1:7" ht="15.75">
      <c r="A768" s="84" t="s">
        <v>706</v>
      </c>
      <c r="B768" s="85" t="s">
        <v>304</v>
      </c>
      <c r="C768" s="87">
        <v>310</v>
      </c>
      <c r="D768" s="145">
        <v>30069</v>
      </c>
      <c r="E768" s="149">
        <f>E769</f>
        <v>29124.5</v>
      </c>
      <c r="F768" s="149">
        <f t="shared" si="43"/>
        <v>96.858891216867875</v>
      </c>
      <c r="G768" s="61"/>
    </row>
    <row r="769" spans="1:7" ht="15.75">
      <c r="A769" s="84" t="s">
        <v>125</v>
      </c>
      <c r="B769" s="85" t="s">
        <v>304</v>
      </c>
      <c r="C769" s="87">
        <v>310</v>
      </c>
      <c r="D769" s="145">
        <v>30069</v>
      </c>
      <c r="E769" s="149">
        <v>29124.5</v>
      </c>
      <c r="F769" s="149">
        <f t="shared" si="43"/>
        <v>96.858891216867875</v>
      </c>
      <c r="G769" s="61"/>
    </row>
    <row r="770" spans="1:7" ht="94.5">
      <c r="A770" s="96" t="s">
        <v>161</v>
      </c>
      <c r="B770" s="85" t="s">
        <v>162</v>
      </c>
      <c r="C770" s="83"/>
      <c r="D770" s="145">
        <f>SUM(D771,D779,D787,D791)</f>
        <v>722557.8</v>
      </c>
      <c r="E770" s="148">
        <f>E771+E779+E787+E791</f>
        <v>713805.62000000011</v>
      </c>
      <c r="F770" s="149">
        <f t="shared" si="43"/>
        <v>98.788722507735727</v>
      </c>
      <c r="G770" s="61"/>
    </row>
    <row r="771" spans="1:7" ht="15.75">
      <c r="A771" s="106" t="s">
        <v>156</v>
      </c>
      <c r="B771" s="85" t="s">
        <v>163</v>
      </c>
      <c r="C771" s="83"/>
      <c r="D771" s="145">
        <f>SUM(D772)</f>
        <v>181419.8</v>
      </c>
      <c r="E771" s="148">
        <f>E772</f>
        <v>177421.58000000002</v>
      </c>
      <c r="F771" s="149">
        <f t="shared" si="43"/>
        <v>97.796150144581802</v>
      </c>
      <c r="G771" s="61"/>
    </row>
    <row r="772" spans="1:7" ht="31.5">
      <c r="A772" s="96" t="s">
        <v>26</v>
      </c>
      <c r="B772" s="85" t="s">
        <v>163</v>
      </c>
      <c r="C772" s="83">
        <v>600</v>
      </c>
      <c r="D772" s="145">
        <f>SUM(D773,D776,)</f>
        <v>181419.8</v>
      </c>
      <c r="E772" s="148">
        <f>E773+E776</f>
        <v>177421.58000000002</v>
      </c>
      <c r="F772" s="149">
        <f t="shared" si="43"/>
        <v>97.796150144581802</v>
      </c>
      <c r="G772" s="61"/>
    </row>
    <row r="773" spans="1:7" ht="15.75">
      <c r="A773" s="96" t="s">
        <v>47</v>
      </c>
      <c r="B773" s="85" t="s">
        <v>163</v>
      </c>
      <c r="C773" s="83">
        <v>610</v>
      </c>
      <c r="D773" s="145">
        <f>SUM(D774,D775)</f>
        <v>48954.71</v>
      </c>
      <c r="E773" s="148">
        <f>E774+E775</f>
        <v>47163.57</v>
      </c>
      <c r="F773" s="149">
        <f t="shared" si="43"/>
        <v>96.341230496514015</v>
      </c>
    </row>
    <row r="774" spans="1:7" ht="47.25">
      <c r="A774" s="96" t="s">
        <v>50</v>
      </c>
      <c r="B774" s="85" t="s">
        <v>163</v>
      </c>
      <c r="C774" s="83">
        <v>611</v>
      </c>
      <c r="D774" s="145">
        <v>46809.27</v>
      </c>
      <c r="E774" s="148">
        <v>45018.71</v>
      </c>
      <c r="F774" s="149">
        <f t="shared" si="43"/>
        <v>96.174774782858179</v>
      </c>
    </row>
    <row r="775" spans="1:7" ht="15.75">
      <c r="A775" s="92" t="s">
        <v>48</v>
      </c>
      <c r="B775" s="85" t="s">
        <v>163</v>
      </c>
      <c r="C775" s="83">
        <v>612</v>
      </c>
      <c r="D775" s="145">
        <v>2145.44</v>
      </c>
      <c r="E775" s="152">
        <v>2144.86</v>
      </c>
      <c r="F775" s="149">
        <f t="shared" si="43"/>
        <v>99.97296591841301</v>
      </c>
      <c r="G775" s="66"/>
    </row>
    <row r="776" spans="1:7" ht="15.75">
      <c r="A776" s="96" t="s">
        <v>27</v>
      </c>
      <c r="B776" s="85" t="s">
        <v>163</v>
      </c>
      <c r="C776" s="83">
        <v>620</v>
      </c>
      <c r="D776" s="145">
        <f>SUM(D777,D778)</f>
        <v>132465.09</v>
      </c>
      <c r="E776" s="148">
        <f>E777+E778</f>
        <v>130258.01000000001</v>
      </c>
      <c r="F776" s="149">
        <f t="shared" si="43"/>
        <v>98.333840259346829</v>
      </c>
    </row>
    <row r="777" spans="1:7" ht="47.25">
      <c r="A777" s="96" t="s">
        <v>43</v>
      </c>
      <c r="B777" s="85" t="s">
        <v>163</v>
      </c>
      <c r="C777" s="83">
        <v>621</v>
      </c>
      <c r="D777" s="145">
        <v>112933.84</v>
      </c>
      <c r="E777" s="148">
        <v>110726.82</v>
      </c>
      <c r="F777" s="149">
        <f t="shared" ref="F777:F840" si="49">(E777/D777)*100</f>
        <v>98.045740762910398</v>
      </c>
    </row>
    <row r="778" spans="1:7" ht="15.75">
      <c r="A778" s="96" t="s">
        <v>28</v>
      </c>
      <c r="B778" s="85" t="s">
        <v>163</v>
      </c>
      <c r="C778" s="83">
        <v>622</v>
      </c>
      <c r="D778" s="145">
        <v>19531.25</v>
      </c>
      <c r="E778" s="148">
        <v>19531.189999999999</v>
      </c>
      <c r="F778" s="149">
        <f t="shared" si="49"/>
        <v>99.999692799999991</v>
      </c>
    </row>
    <row r="779" spans="1:7" ht="94.5">
      <c r="A779" s="96" t="s">
        <v>250</v>
      </c>
      <c r="B779" s="85" t="s">
        <v>251</v>
      </c>
      <c r="C779" s="91"/>
      <c r="D779" s="145">
        <f>SUM(D780)</f>
        <v>540038</v>
      </c>
      <c r="E779" s="153">
        <f>E780</f>
        <v>535284.04</v>
      </c>
      <c r="F779" s="159">
        <f t="shared" si="49"/>
        <v>99.119698984145572</v>
      </c>
      <c r="G779" s="61"/>
    </row>
    <row r="780" spans="1:7" ht="31.5">
      <c r="A780" s="96" t="s">
        <v>26</v>
      </c>
      <c r="B780" s="85" t="s">
        <v>251</v>
      </c>
      <c r="C780" s="83">
        <v>600</v>
      </c>
      <c r="D780" s="145">
        <f>SUM(D781,D784)</f>
        <v>540038</v>
      </c>
      <c r="E780" s="167">
        <f>E781+E784</f>
        <v>535284.04</v>
      </c>
      <c r="F780" s="159">
        <f t="shared" si="49"/>
        <v>99.119698984145572</v>
      </c>
      <c r="G780" s="61"/>
    </row>
    <row r="781" spans="1:7" ht="15.75">
      <c r="A781" s="100" t="s">
        <v>47</v>
      </c>
      <c r="B781" s="85" t="s">
        <v>251</v>
      </c>
      <c r="C781" s="83">
        <v>610</v>
      </c>
      <c r="D781" s="145">
        <f>SUM(D782)</f>
        <v>159280.6</v>
      </c>
      <c r="E781" s="167">
        <f>E782</f>
        <v>159280.6</v>
      </c>
      <c r="F781" s="159">
        <f t="shared" si="49"/>
        <v>100</v>
      </c>
      <c r="G781" s="61"/>
    </row>
    <row r="782" spans="1:7" ht="47.25">
      <c r="A782" s="100" t="s">
        <v>50</v>
      </c>
      <c r="B782" s="85" t="s">
        <v>251</v>
      </c>
      <c r="C782" s="83">
        <v>611</v>
      </c>
      <c r="D782" s="145">
        <v>159280.6</v>
      </c>
      <c r="E782" s="167">
        <f>E783</f>
        <v>159280.6</v>
      </c>
      <c r="F782" s="159">
        <f t="shared" si="49"/>
        <v>100</v>
      </c>
      <c r="G782" s="61"/>
    </row>
    <row r="783" spans="1:7" ht="15.75">
      <c r="A783" s="84" t="s">
        <v>125</v>
      </c>
      <c r="B783" s="85" t="s">
        <v>251</v>
      </c>
      <c r="C783" s="83">
        <v>611</v>
      </c>
      <c r="D783" s="145">
        <v>159280.6</v>
      </c>
      <c r="E783" s="167">
        <v>159280.6</v>
      </c>
      <c r="F783" s="159">
        <f t="shared" si="49"/>
        <v>100</v>
      </c>
      <c r="G783" s="61"/>
    </row>
    <row r="784" spans="1:7" ht="15.75">
      <c r="A784" s="96" t="s">
        <v>27</v>
      </c>
      <c r="B784" s="85" t="s">
        <v>251</v>
      </c>
      <c r="C784" s="83">
        <v>620</v>
      </c>
      <c r="D784" s="145">
        <f>SUM(D785)</f>
        <v>380757.4</v>
      </c>
      <c r="E784" s="167">
        <f>E785</f>
        <v>376003.44</v>
      </c>
      <c r="F784" s="159">
        <f t="shared" si="49"/>
        <v>98.751446459083908</v>
      </c>
      <c r="G784" s="61"/>
    </row>
    <row r="785" spans="1:8" ht="47.25">
      <c r="A785" s="100" t="s">
        <v>43</v>
      </c>
      <c r="B785" s="85" t="s">
        <v>251</v>
      </c>
      <c r="C785" s="83">
        <v>621</v>
      </c>
      <c r="D785" s="145">
        <v>380757.4</v>
      </c>
      <c r="E785" s="167">
        <f>E786</f>
        <v>376003.44</v>
      </c>
      <c r="F785" s="159">
        <f t="shared" si="49"/>
        <v>98.751446459083908</v>
      </c>
      <c r="G785" s="61"/>
    </row>
    <row r="786" spans="1:8" ht="15.75">
      <c r="A786" s="84" t="s">
        <v>125</v>
      </c>
      <c r="B786" s="85" t="s">
        <v>251</v>
      </c>
      <c r="C786" s="83">
        <v>621</v>
      </c>
      <c r="D786" s="145">
        <v>380757.4</v>
      </c>
      <c r="E786" s="148">
        <v>376003.44</v>
      </c>
      <c r="F786" s="149">
        <f t="shared" si="49"/>
        <v>98.751446459083908</v>
      </c>
      <c r="G786" s="61"/>
    </row>
    <row r="787" spans="1:8" ht="63">
      <c r="A787" s="84" t="s">
        <v>660</v>
      </c>
      <c r="B787" s="85" t="s">
        <v>661</v>
      </c>
      <c r="C787" s="83"/>
      <c r="D787" s="145">
        <f>SUM(D788)</f>
        <v>1000</v>
      </c>
      <c r="E787" s="152">
        <f>E788</f>
        <v>1000</v>
      </c>
      <c r="F787" s="149">
        <f t="shared" si="49"/>
        <v>100</v>
      </c>
      <c r="G787" s="66"/>
    </row>
    <row r="788" spans="1:8" ht="31.5">
      <c r="A788" s="92" t="s">
        <v>26</v>
      </c>
      <c r="B788" s="85" t="s">
        <v>661</v>
      </c>
      <c r="C788" s="83">
        <v>600</v>
      </c>
      <c r="D788" s="145">
        <f>SUM(D789)</f>
        <v>1000</v>
      </c>
      <c r="E788" s="152">
        <f>E789</f>
        <v>1000</v>
      </c>
      <c r="F788" s="149">
        <f t="shared" si="49"/>
        <v>100</v>
      </c>
      <c r="G788" s="66"/>
    </row>
    <row r="789" spans="1:8" ht="15.75">
      <c r="A789" s="92" t="s">
        <v>27</v>
      </c>
      <c r="B789" s="85" t="s">
        <v>661</v>
      </c>
      <c r="C789" s="83">
        <v>620</v>
      </c>
      <c r="D789" s="145">
        <f>SUM(D790)</f>
        <v>1000</v>
      </c>
      <c r="E789" s="152">
        <f>E790</f>
        <v>1000</v>
      </c>
      <c r="F789" s="149">
        <f t="shared" si="49"/>
        <v>100</v>
      </c>
      <c r="G789" s="66"/>
    </row>
    <row r="790" spans="1:8" ht="15.75">
      <c r="A790" s="92" t="s">
        <v>28</v>
      </c>
      <c r="B790" s="85" t="s">
        <v>661</v>
      </c>
      <c r="C790" s="83">
        <v>622</v>
      </c>
      <c r="D790" s="145">
        <v>1000</v>
      </c>
      <c r="E790" s="152">
        <v>1000</v>
      </c>
      <c r="F790" s="149">
        <f t="shared" si="49"/>
        <v>100</v>
      </c>
      <c r="G790" s="66"/>
    </row>
    <row r="791" spans="1:8" ht="63">
      <c r="A791" s="96" t="s">
        <v>662</v>
      </c>
      <c r="B791" s="85" t="s">
        <v>663</v>
      </c>
      <c r="C791" s="83"/>
      <c r="D791" s="145">
        <f>SUM(D792)</f>
        <v>100</v>
      </c>
      <c r="E791" s="148">
        <f>E792</f>
        <v>100</v>
      </c>
      <c r="F791" s="149">
        <f t="shared" si="49"/>
        <v>100</v>
      </c>
    </row>
    <row r="792" spans="1:8" ht="31.5">
      <c r="A792" s="92" t="s">
        <v>26</v>
      </c>
      <c r="B792" s="85" t="s">
        <v>663</v>
      </c>
      <c r="C792" s="83">
        <v>600</v>
      </c>
      <c r="D792" s="145">
        <f>SUM(D793)</f>
        <v>100</v>
      </c>
      <c r="E792" s="148">
        <f>E793</f>
        <v>100</v>
      </c>
      <c r="F792" s="149">
        <f t="shared" si="49"/>
        <v>100</v>
      </c>
    </row>
    <row r="793" spans="1:8" ht="15.75">
      <c r="A793" s="92" t="s">
        <v>27</v>
      </c>
      <c r="B793" s="85" t="s">
        <v>663</v>
      </c>
      <c r="C793" s="83">
        <v>620</v>
      </c>
      <c r="D793" s="145">
        <f>SUM(D794)</f>
        <v>100</v>
      </c>
      <c r="E793" s="148">
        <f>E794</f>
        <v>100</v>
      </c>
      <c r="F793" s="149">
        <f t="shared" si="49"/>
        <v>100</v>
      </c>
    </row>
    <row r="794" spans="1:8" ht="15.75">
      <c r="A794" s="92" t="s">
        <v>28</v>
      </c>
      <c r="B794" s="85" t="s">
        <v>663</v>
      </c>
      <c r="C794" s="83">
        <v>622</v>
      </c>
      <c r="D794" s="145">
        <v>100</v>
      </c>
      <c r="E794" s="148">
        <v>100</v>
      </c>
      <c r="F794" s="149">
        <f t="shared" si="49"/>
        <v>100</v>
      </c>
    </row>
    <row r="795" spans="1:8" ht="47.25">
      <c r="A795" s="131" t="s">
        <v>252</v>
      </c>
      <c r="B795" s="85" t="s">
        <v>164</v>
      </c>
      <c r="C795" s="83"/>
      <c r="D795" s="145">
        <f>SUM(D796)</f>
        <v>1935.18</v>
      </c>
      <c r="E795" s="148">
        <f>E796</f>
        <v>1935.18</v>
      </c>
      <c r="F795" s="149">
        <f t="shared" si="49"/>
        <v>100</v>
      </c>
      <c r="G795" s="61"/>
      <c r="H795" s="2"/>
    </row>
    <row r="796" spans="1:8" ht="15.75">
      <c r="A796" s="106" t="s">
        <v>156</v>
      </c>
      <c r="B796" s="85" t="s">
        <v>165</v>
      </c>
      <c r="C796" s="83"/>
      <c r="D796" s="145">
        <f>SUM(D797)</f>
        <v>1935.18</v>
      </c>
      <c r="E796" s="148">
        <f>E797</f>
        <v>1935.18</v>
      </c>
      <c r="F796" s="149">
        <f t="shared" si="49"/>
        <v>100</v>
      </c>
      <c r="G796" s="61"/>
    </row>
    <row r="797" spans="1:8" ht="31.5">
      <c r="A797" s="96" t="s">
        <v>26</v>
      </c>
      <c r="B797" s="85" t="s">
        <v>165</v>
      </c>
      <c r="C797" s="83">
        <v>600</v>
      </c>
      <c r="D797" s="145">
        <f>SUM(D798,D800,)</f>
        <v>1935.18</v>
      </c>
      <c r="E797" s="148">
        <f>E798+E800</f>
        <v>1935.18</v>
      </c>
      <c r="F797" s="149">
        <f t="shared" si="49"/>
        <v>100</v>
      </c>
      <c r="G797" s="61"/>
    </row>
    <row r="798" spans="1:8" ht="15.75">
      <c r="A798" s="96" t="s">
        <v>47</v>
      </c>
      <c r="B798" s="85" t="s">
        <v>165</v>
      </c>
      <c r="C798" s="83">
        <v>610</v>
      </c>
      <c r="D798" s="145">
        <f>SUM(D799)</f>
        <v>522.20000000000005</v>
      </c>
      <c r="E798" s="148">
        <f>E799</f>
        <v>522.20000000000005</v>
      </c>
      <c r="F798" s="149">
        <f t="shared" si="49"/>
        <v>100</v>
      </c>
      <c r="G798" s="61"/>
    </row>
    <row r="799" spans="1:8" ht="15.75">
      <c r="A799" s="96" t="s">
        <v>48</v>
      </c>
      <c r="B799" s="85" t="s">
        <v>165</v>
      </c>
      <c r="C799" s="83">
        <v>612</v>
      </c>
      <c r="D799" s="145">
        <v>522.20000000000005</v>
      </c>
      <c r="E799" s="148">
        <v>522.20000000000005</v>
      </c>
      <c r="F799" s="149">
        <f t="shared" si="49"/>
        <v>100</v>
      </c>
      <c r="G799" s="61"/>
    </row>
    <row r="800" spans="1:8" ht="15.75">
      <c r="A800" s="96" t="s">
        <v>27</v>
      </c>
      <c r="B800" s="85" t="s">
        <v>165</v>
      </c>
      <c r="C800" s="83">
        <v>620</v>
      </c>
      <c r="D800" s="145">
        <f>SUM(D801)</f>
        <v>1412.98</v>
      </c>
      <c r="E800" s="148">
        <f>E801</f>
        <v>1412.98</v>
      </c>
      <c r="F800" s="149">
        <f t="shared" si="49"/>
        <v>100</v>
      </c>
      <c r="G800" s="61"/>
    </row>
    <row r="801" spans="1:7" ht="15.75">
      <c r="A801" s="96" t="s">
        <v>28</v>
      </c>
      <c r="B801" s="85" t="s">
        <v>165</v>
      </c>
      <c r="C801" s="83">
        <v>622</v>
      </c>
      <c r="D801" s="145">
        <v>1412.98</v>
      </c>
      <c r="E801" s="148">
        <v>1412.98</v>
      </c>
      <c r="F801" s="149">
        <f t="shared" si="49"/>
        <v>100</v>
      </c>
      <c r="G801" s="61"/>
    </row>
    <row r="802" spans="1:7" ht="15.75">
      <c r="A802" s="84" t="s">
        <v>166</v>
      </c>
      <c r="B802" s="85" t="s">
        <v>167</v>
      </c>
      <c r="C802" s="87"/>
      <c r="D802" s="145">
        <f>SUM(D803,D822,D827,D848,D859,D866,D873,D884)</f>
        <v>737141.03</v>
      </c>
      <c r="E802" s="149">
        <f>E803+E822+E827+E848+E859+E866+E873+E884</f>
        <v>717833.94000000006</v>
      </c>
      <c r="F802" s="149">
        <f t="shared" si="49"/>
        <v>97.380814631902936</v>
      </c>
      <c r="G802" s="61"/>
    </row>
    <row r="803" spans="1:7" ht="126">
      <c r="A803" s="84" t="s">
        <v>295</v>
      </c>
      <c r="B803" s="85" t="s">
        <v>168</v>
      </c>
      <c r="C803" s="87"/>
      <c r="D803" s="145">
        <f>SUM(D804,D810,D814)</f>
        <v>589026.67000000004</v>
      </c>
      <c r="E803" s="149">
        <f>E804+E810+E814</f>
        <v>573468.72</v>
      </c>
      <c r="F803" s="149">
        <f t="shared" si="49"/>
        <v>97.358701941288999</v>
      </c>
      <c r="G803" s="61"/>
    </row>
    <row r="804" spans="1:7" ht="15.75">
      <c r="A804" s="106" t="s">
        <v>169</v>
      </c>
      <c r="B804" s="85" t="s">
        <v>170</v>
      </c>
      <c r="C804" s="87"/>
      <c r="D804" s="145">
        <f>SUM(D805)</f>
        <v>3679.99</v>
      </c>
      <c r="E804" s="149">
        <f>E805</f>
        <v>3679.97</v>
      </c>
      <c r="F804" s="149">
        <f t="shared" si="49"/>
        <v>99.999456520262285</v>
      </c>
      <c r="G804" s="61"/>
    </row>
    <row r="805" spans="1:7" ht="31.5">
      <c r="A805" s="96" t="s">
        <v>26</v>
      </c>
      <c r="B805" s="85" t="s">
        <v>170</v>
      </c>
      <c r="C805" s="93">
        <v>600</v>
      </c>
      <c r="D805" s="145">
        <f>SUM(D806,D808)</f>
        <v>3679.99</v>
      </c>
      <c r="E805" s="151">
        <f>E806+E808</f>
        <v>3679.97</v>
      </c>
      <c r="F805" s="149">
        <f t="shared" si="49"/>
        <v>99.999456520262285</v>
      </c>
      <c r="G805" s="61"/>
    </row>
    <row r="806" spans="1:7" ht="15.75">
      <c r="A806" s="96" t="s">
        <v>47</v>
      </c>
      <c r="B806" s="85" t="s">
        <v>170</v>
      </c>
      <c r="C806" s="83">
        <v>610</v>
      </c>
      <c r="D806" s="145">
        <f>SUM(D807,)</f>
        <v>1097.8399999999999</v>
      </c>
      <c r="E806" s="148">
        <f>E807</f>
        <v>1097.83</v>
      </c>
      <c r="F806" s="149">
        <f t="shared" si="49"/>
        <v>99.999089120454713</v>
      </c>
      <c r="G806" s="61"/>
    </row>
    <row r="807" spans="1:7" ht="47.25">
      <c r="A807" s="96" t="s">
        <v>50</v>
      </c>
      <c r="B807" s="85" t="s">
        <v>170</v>
      </c>
      <c r="C807" s="83">
        <v>611</v>
      </c>
      <c r="D807" s="145">
        <v>1097.8399999999999</v>
      </c>
      <c r="E807" s="148">
        <v>1097.83</v>
      </c>
      <c r="F807" s="149">
        <f t="shared" si="49"/>
        <v>99.999089120454713</v>
      </c>
      <c r="G807" s="61"/>
    </row>
    <row r="808" spans="1:7" ht="15.75">
      <c r="A808" s="96" t="s">
        <v>27</v>
      </c>
      <c r="B808" s="85" t="s">
        <v>170</v>
      </c>
      <c r="C808" s="83">
        <v>620</v>
      </c>
      <c r="D808" s="145">
        <f>SUM(D809,)</f>
        <v>2582.15</v>
      </c>
      <c r="E808" s="148">
        <f>E809</f>
        <v>2582.14</v>
      </c>
      <c r="F808" s="149">
        <f t="shared" si="49"/>
        <v>99.999612725829252</v>
      </c>
      <c r="G808" s="61"/>
    </row>
    <row r="809" spans="1:7" ht="47.25">
      <c r="A809" s="96" t="s">
        <v>43</v>
      </c>
      <c r="B809" s="85" t="s">
        <v>170</v>
      </c>
      <c r="C809" s="83">
        <v>621</v>
      </c>
      <c r="D809" s="145">
        <v>2582.15</v>
      </c>
      <c r="E809" s="148">
        <v>2582.14</v>
      </c>
      <c r="F809" s="149">
        <f t="shared" si="49"/>
        <v>99.999612725829252</v>
      </c>
      <c r="G809" s="61"/>
    </row>
    <row r="810" spans="1:7" ht="15.75">
      <c r="A810" s="106" t="s">
        <v>171</v>
      </c>
      <c r="B810" s="85" t="s">
        <v>172</v>
      </c>
      <c r="C810" s="91"/>
      <c r="D810" s="145">
        <f>SUM(D811)</f>
        <v>241.68</v>
      </c>
      <c r="E810" s="150">
        <f>E811</f>
        <v>241.67</v>
      </c>
      <c r="F810" s="149">
        <f t="shared" si="49"/>
        <v>99.995862297252557</v>
      </c>
      <c r="G810" s="61"/>
    </row>
    <row r="811" spans="1:7" ht="31.5">
      <c r="A811" s="96" t="s">
        <v>26</v>
      </c>
      <c r="B811" s="85" t="s">
        <v>172</v>
      </c>
      <c r="C811" s="93">
        <v>600</v>
      </c>
      <c r="D811" s="145">
        <f>SUM(D812)</f>
        <v>241.68</v>
      </c>
      <c r="E811" s="151">
        <f>E812</f>
        <v>241.67</v>
      </c>
      <c r="F811" s="149">
        <f t="shared" si="49"/>
        <v>99.995862297252557</v>
      </c>
      <c r="G811" s="61"/>
    </row>
    <row r="812" spans="1:7" ht="15.75">
      <c r="A812" s="96" t="s">
        <v>47</v>
      </c>
      <c r="B812" s="85" t="s">
        <v>172</v>
      </c>
      <c r="C812" s="83">
        <v>610</v>
      </c>
      <c r="D812" s="145">
        <f>SUM(D813,)</f>
        <v>241.68</v>
      </c>
      <c r="E812" s="148">
        <f>E813</f>
        <v>241.67</v>
      </c>
      <c r="F812" s="149">
        <f t="shared" si="49"/>
        <v>99.995862297252557</v>
      </c>
      <c r="G812" s="61"/>
    </row>
    <row r="813" spans="1:7" ht="47.25">
      <c r="A813" s="96" t="s">
        <v>50</v>
      </c>
      <c r="B813" s="85" t="s">
        <v>172</v>
      </c>
      <c r="C813" s="83">
        <v>611</v>
      </c>
      <c r="D813" s="145">
        <v>241.68</v>
      </c>
      <c r="E813" s="148">
        <v>241.67</v>
      </c>
      <c r="F813" s="149">
        <f t="shared" si="49"/>
        <v>99.995862297252557</v>
      </c>
      <c r="G813" s="61"/>
    </row>
    <row r="814" spans="1:7" ht="141.75">
      <c r="A814" s="84" t="s">
        <v>296</v>
      </c>
      <c r="B814" s="85" t="s">
        <v>297</v>
      </c>
      <c r="C814" s="101"/>
      <c r="D814" s="145">
        <f>SUM(D815)</f>
        <v>585105</v>
      </c>
      <c r="E814" s="155">
        <f>E815</f>
        <v>569547.07999999996</v>
      </c>
      <c r="F814" s="149">
        <f t="shared" si="49"/>
        <v>97.341003751463404</v>
      </c>
      <c r="G814" s="61"/>
    </row>
    <row r="815" spans="1:7" ht="31.5">
      <c r="A815" s="96" t="s">
        <v>26</v>
      </c>
      <c r="B815" s="85" t="s">
        <v>297</v>
      </c>
      <c r="C815" s="101">
        <v>600</v>
      </c>
      <c r="D815" s="145">
        <f>SUM(D816,D819)</f>
        <v>585105</v>
      </c>
      <c r="E815" s="155">
        <f>E816+E819</f>
        <v>569547.07999999996</v>
      </c>
      <c r="F815" s="149">
        <f t="shared" si="49"/>
        <v>97.341003751463404</v>
      </c>
      <c r="G815" s="61"/>
    </row>
    <row r="816" spans="1:7" ht="15.75">
      <c r="A816" s="100" t="s">
        <v>47</v>
      </c>
      <c r="B816" s="85" t="s">
        <v>297</v>
      </c>
      <c r="C816" s="83">
        <v>610</v>
      </c>
      <c r="D816" s="145">
        <f>SUM(D817)</f>
        <v>402350.88</v>
      </c>
      <c r="E816" s="148">
        <f>E817</f>
        <v>392011.61</v>
      </c>
      <c r="F816" s="149">
        <f t="shared" si="49"/>
        <v>97.430285227659994</v>
      </c>
      <c r="G816" s="61"/>
    </row>
    <row r="817" spans="1:7" ht="47.25">
      <c r="A817" s="100" t="s">
        <v>50</v>
      </c>
      <c r="B817" s="85" t="s">
        <v>297</v>
      </c>
      <c r="C817" s="83">
        <v>611</v>
      </c>
      <c r="D817" s="145">
        <v>402350.88</v>
      </c>
      <c r="E817" s="148">
        <f>E818</f>
        <v>392011.61</v>
      </c>
      <c r="F817" s="149">
        <f t="shared" si="49"/>
        <v>97.430285227659994</v>
      </c>
      <c r="G817" s="61"/>
    </row>
    <row r="818" spans="1:7" ht="15.75">
      <c r="A818" s="84" t="s">
        <v>125</v>
      </c>
      <c r="B818" s="85" t="s">
        <v>297</v>
      </c>
      <c r="C818" s="83">
        <v>611</v>
      </c>
      <c r="D818" s="145">
        <v>402350.88</v>
      </c>
      <c r="E818" s="148">
        <v>392011.61</v>
      </c>
      <c r="F818" s="149">
        <f t="shared" si="49"/>
        <v>97.430285227659994</v>
      </c>
      <c r="G818" s="61"/>
    </row>
    <row r="819" spans="1:7" ht="15.75">
      <c r="A819" s="96" t="s">
        <v>27</v>
      </c>
      <c r="B819" s="85" t="s">
        <v>297</v>
      </c>
      <c r="C819" s="83">
        <v>620</v>
      </c>
      <c r="D819" s="145">
        <f>SUM(D820)</f>
        <v>182754.12</v>
      </c>
      <c r="E819" s="148">
        <f>E820</f>
        <v>177535.47</v>
      </c>
      <c r="F819" s="149">
        <f t="shared" si="49"/>
        <v>97.144441941992881</v>
      </c>
      <c r="G819" s="61"/>
    </row>
    <row r="820" spans="1:7" ht="47.25">
      <c r="A820" s="100" t="s">
        <v>43</v>
      </c>
      <c r="B820" s="85" t="s">
        <v>297</v>
      </c>
      <c r="C820" s="83">
        <v>621</v>
      </c>
      <c r="D820" s="145">
        <v>182754.12</v>
      </c>
      <c r="E820" s="148">
        <f>E821</f>
        <v>177535.47</v>
      </c>
      <c r="F820" s="149">
        <f t="shared" si="49"/>
        <v>97.144441941992881</v>
      </c>
      <c r="G820" s="61"/>
    </row>
    <row r="821" spans="1:7" ht="15.75">
      <c r="A821" s="84" t="s">
        <v>125</v>
      </c>
      <c r="B821" s="85" t="s">
        <v>297</v>
      </c>
      <c r="C821" s="83">
        <v>621</v>
      </c>
      <c r="D821" s="145">
        <v>182754.12</v>
      </c>
      <c r="E821" s="148">
        <v>177535.47</v>
      </c>
      <c r="F821" s="149">
        <f t="shared" si="49"/>
        <v>97.144441941992881</v>
      </c>
      <c r="G821" s="61"/>
    </row>
    <row r="822" spans="1:7" ht="31.5">
      <c r="A822" s="84" t="s">
        <v>298</v>
      </c>
      <c r="B822" s="85" t="s">
        <v>173</v>
      </c>
      <c r="C822" s="83"/>
      <c r="D822" s="145">
        <f>SUM(D823)</f>
        <v>5917</v>
      </c>
      <c r="E822" s="148">
        <f>E823</f>
        <v>5552</v>
      </c>
      <c r="F822" s="149">
        <f t="shared" si="49"/>
        <v>93.831333446003043</v>
      </c>
      <c r="G822" s="61"/>
    </row>
    <row r="823" spans="1:7" ht="126">
      <c r="A823" s="84" t="s">
        <v>299</v>
      </c>
      <c r="B823" s="85" t="s">
        <v>300</v>
      </c>
      <c r="C823" s="83"/>
      <c r="D823" s="145">
        <f>SUM(D824)</f>
        <v>5917</v>
      </c>
      <c r="E823" s="148">
        <f>E824</f>
        <v>5552</v>
      </c>
      <c r="F823" s="149">
        <f t="shared" si="49"/>
        <v>93.831333446003043</v>
      </c>
      <c r="G823" s="61"/>
    </row>
    <row r="824" spans="1:7" ht="31.5">
      <c r="A824" s="96" t="s">
        <v>26</v>
      </c>
      <c r="B824" s="85" t="s">
        <v>300</v>
      </c>
      <c r="C824" s="83">
        <v>600</v>
      </c>
      <c r="D824" s="145">
        <f>SUM(D825)</f>
        <v>5917</v>
      </c>
      <c r="E824" s="148">
        <f>E825</f>
        <v>5552</v>
      </c>
      <c r="F824" s="149">
        <f t="shared" si="49"/>
        <v>93.831333446003043</v>
      </c>
      <c r="G824" s="61"/>
    </row>
    <row r="825" spans="1:7" ht="31.5">
      <c r="A825" s="84" t="s">
        <v>247</v>
      </c>
      <c r="B825" s="85" t="s">
        <v>300</v>
      </c>
      <c r="C825" s="83">
        <v>630</v>
      </c>
      <c r="D825" s="145">
        <v>5917</v>
      </c>
      <c r="E825" s="148">
        <f>E826</f>
        <v>5552</v>
      </c>
      <c r="F825" s="149">
        <f t="shared" si="49"/>
        <v>93.831333446003043</v>
      </c>
      <c r="G825" s="61"/>
    </row>
    <row r="826" spans="1:7" ht="15.75">
      <c r="A826" s="84" t="s">
        <v>125</v>
      </c>
      <c r="B826" s="85" t="s">
        <v>300</v>
      </c>
      <c r="C826" s="83">
        <v>630</v>
      </c>
      <c r="D826" s="145">
        <v>5917</v>
      </c>
      <c r="E826" s="148">
        <v>5552</v>
      </c>
      <c r="F826" s="149">
        <f t="shared" si="49"/>
        <v>93.831333446003043</v>
      </c>
      <c r="G826" s="61"/>
    </row>
    <row r="827" spans="1:7" ht="31.5">
      <c r="A827" s="86" t="s">
        <v>174</v>
      </c>
      <c r="B827" s="85" t="s">
        <v>175</v>
      </c>
      <c r="C827" s="83"/>
      <c r="D827" s="145">
        <f>SUM(D828,D834,D838)</f>
        <v>105590.24</v>
      </c>
      <c r="E827" s="148">
        <v>102248.55</v>
      </c>
      <c r="F827" s="149">
        <f t="shared" si="49"/>
        <v>96.835228331709445</v>
      </c>
      <c r="G827" s="61"/>
    </row>
    <row r="828" spans="1:7" ht="15.75">
      <c r="A828" s="106" t="s">
        <v>169</v>
      </c>
      <c r="B828" s="85" t="s">
        <v>176</v>
      </c>
      <c r="C828" s="83"/>
      <c r="D828" s="145">
        <f>SUM(D829)</f>
        <v>59980.619999999995</v>
      </c>
      <c r="E828" s="148">
        <f>E829</f>
        <v>56996.69</v>
      </c>
      <c r="F828" s="149">
        <f t="shared" si="49"/>
        <v>95.025176465331654</v>
      </c>
      <c r="G828" s="61"/>
    </row>
    <row r="829" spans="1:7" ht="31.5">
      <c r="A829" s="96" t="s">
        <v>26</v>
      </c>
      <c r="B829" s="85" t="s">
        <v>176</v>
      </c>
      <c r="C829" s="93">
        <v>600</v>
      </c>
      <c r="D829" s="145">
        <f>SUM(D830,D832)</f>
        <v>59980.619999999995</v>
      </c>
      <c r="E829" s="151">
        <f>E830+E832</f>
        <v>56996.69</v>
      </c>
      <c r="F829" s="149">
        <f t="shared" si="49"/>
        <v>95.025176465331654</v>
      </c>
      <c r="G829" s="61"/>
    </row>
    <row r="830" spans="1:7" ht="15.75">
      <c r="A830" s="96" t="s">
        <v>47</v>
      </c>
      <c r="B830" s="85" t="s">
        <v>176</v>
      </c>
      <c r="C830" s="83">
        <v>610</v>
      </c>
      <c r="D830" s="145">
        <f>SUM(D831)</f>
        <v>34797.49</v>
      </c>
      <c r="E830" s="148">
        <f>E831</f>
        <v>32369.48</v>
      </c>
      <c r="F830" s="149">
        <f t="shared" si="49"/>
        <v>93.022456504765145</v>
      </c>
      <c r="G830" s="61"/>
    </row>
    <row r="831" spans="1:7" ht="47.25">
      <c r="A831" s="96" t="s">
        <v>50</v>
      </c>
      <c r="B831" s="85" t="s">
        <v>176</v>
      </c>
      <c r="C831" s="83">
        <v>611</v>
      </c>
      <c r="D831" s="145">
        <v>34797.49</v>
      </c>
      <c r="E831" s="148">
        <v>32369.48</v>
      </c>
      <c r="F831" s="149">
        <f t="shared" si="49"/>
        <v>93.022456504765145</v>
      </c>
      <c r="G831" s="61"/>
    </row>
    <row r="832" spans="1:7" ht="15.75">
      <c r="A832" s="96" t="s">
        <v>27</v>
      </c>
      <c r="B832" s="85" t="s">
        <v>176</v>
      </c>
      <c r="C832" s="83">
        <v>620</v>
      </c>
      <c r="D832" s="145">
        <f>SUM(D833)</f>
        <v>25183.13</v>
      </c>
      <c r="E832" s="148">
        <f>E833</f>
        <v>24627.21</v>
      </c>
      <c r="F832" s="149">
        <f t="shared" si="49"/>
        <v>97.79249044896325</v>
      </c>
      <c r="G832" s="61"/>
    </row>
    <row r="833" spans="1:8" ht="47.25">
      <c r="A833" s="96" t="s">
        <v>43</v>
      </c>
      <c r="B833" s="85" t="s">
        <v>176</v>
      </c>
      <c r="C833" s="83">
        <v>621</v>
      </c>
      <c r="D833" s="145">
        <v>25183.13</v>
      </c>
      <c r="E833" s="148">
        <v>24627.21</v>
      </c>
      <c r="F833" s="149">
        <f t="shared" si="49"/>
        <v>97.79249044896325</v>
      </c>
      <c r="G833" s="61"/>
    </row>
    <row r="834" spans="1:8" ht="15.75">
      <c r="A834" s="106" t="s">
        <v>171</v>
      </c>
      <c r="B834" s="85" t="s">
        <v>177</v>
      </c>
      <c r="C834" s="83"/>
      <c r="D834" s="145">
        <f>SUM(D835)</f>
        <v>4366.62</v>
      </c>
      <c r="E834" s="148">
        <f>E835</f>
        <v>4008.88</v>
      </c>
      <c r="F834" s="149">
        <f t="shared" si="49"/>
        <v>91.80739336145578</v>
      </c>
      <c r="G834" s="61"/>
      <c r="H834" s="2"/>
    </row>
    <row r="835" spans="1:8" ht="31.5">
      <c r="A835" s="96" t="s">
        <v>26</v>
      </c>
      <c r="B835" s="85" t="s">
        <v>177</v>
      </c>
      <c r="C835" s="93">
        <v>600</v>
      </c>
      <c r="D835" s="145">
        <f>SUM(D836)</f>
        <v>4366.62</v>
      </c>
      <c r="E835" s="151">
        <f>E836</f>
        <v>4008.88</v>
      </c>
      <c r="F835" s="149">
        <f t="shared" si="49"/>
        <v>91.80739336145578</v>
      </c>
      <c r="G835" s="61"/>
      <c r="H835" s="2"/>
    </row>
    <row r="836" spans="1:8" ht="15.75">
      <c r="A836" s="96" t="s">
        <v>47</v>
      </c>
      <c r="B836" s="85" t="s">
        <v>177</v>
      </c>
      <c r="C836" s="83">
        <v>610</v>
      </c>
      <c r="D836" s="145">
        <f>SUM(D837,)</f>
        <v>4366.62</v>
      </c>
      <c r="E836" s="148">
        <f>E837</f>
        <v>4008.88</v>
      </c>
      <c r="F836" s="149">
        <f t="shared" si="49"/>
        <v>91.80739336145578</v>
      </c>
      <c r="G836" s="61"/>
    </row>
    <row r="837" spans="1:8" ht="47.25">
      <c r="A837" s="96" t="s">
        <v>50</v>
      </c>
      <c r="B837" s="85" t="s">
        <v>177</v>
      </c>
      <c r="C837" s="83">
        <v>611</v>
      </c>
      <c r="D837" s="145">
        <v>4366.62</v>
      </c>
      <c r="E837" s="148">
        <v>4008.88</v>
      </c>
      <c r="F837" s="149">
        <f t="shared" si="49"/>
        <v>91.80739336145578</v>
      </c>
      <c r="G837" s="61"/>
    </row>
    <row r="838" spans="1:8" ht="94.5">
      <c r="A838" s="132" t="s">
        <v>178</v>
      </c>
      <c r="B838" s="85" t="s">
        <v>301</v>
      </c>
      <c r="C838" s="101"/>
      <c r="D838" s="145">
        <f>SUM(D839)</f>
        <v>41243.000000000007</v>
      </c>
      <c r="E838" s="155">
        <f>E839+E846</f>
        <v>41243.000000000007</v>
      </c>
      <c r="F838" s="149">
        <f t="shared" si="49"/>
        <v>100</v>
      </c>
      <c r="G838" s="61"/>
    </row>
    <row r="839" spans="1:8" ht="31.5">
      <c r="A839" s="96" t="s">
        <v>26</v>
      </c>
      <c r="B839" s="85" t="s">
        <v>301</v>
      </c>
      <c r="C839" s="101">
        <v>600</v>
      </c>
      <c r="D839" s="145">
        <f>SUM(D840,D843,D846)</f>
        <v>41243.000000000007</v>
      </c>
      <c r="E839" s="155">
        <f>E840+E843</f>
        <v>40793.740000000005</v>
      </c>
      <c r="F839" s="149">
        <f t="shared" si="49"/>
        <v>98.91069999757535</v>
      </c>
      <c r="G839" s="61"/>
    </row>
    <row r="840" spans="1:8" ht="15.75">
      <c r="A840" s="100" t="s">
        <v>47</v>
      </c>
      <c r="B840" s="85" t="s">
        <v>301</v>
      </c>
      <c r="C840" s="83">
        <v>610</v>
      </c>
      <c r="D840" s="145">
        <f>SUM(D841)</f>
        <v>27534.45</v>
      </c>
      <c r="E840" s="148">
        <f>E841</f>
        <v>27534.45</v>
      </c>
      <c r="F840" s="149">
        <f t="shared" si="49"/>
        <v>100</v>
      </c>
      <c r="G840" s="61"/>
      <c r="H840" s="2"/>
    </row>
    <row r="841" spans="1:8" ht="47.25">
      <c r="A841" s="100" t="s">
        <v>50</v>
      </c>
      <c r="B841" s="85" t="s">
        <v>301</v>
      </c>
      <c r="C841" s="83">
        <v>611</v>
      </c>
      <c r="D841" s="145">
        <v>27534.45</v>
      </c>
      <c r="E841" s="148">
        <f>E842</f>
        <v>27534.45</v>
      </c>
      <c r="F841" s="149">
        <f t="shared" ref="F841:F904" si="50">(E841/D841)*100</f>
        <v>100</v>
      </c>
      <c r="G841" s="61"/>
      <c r="H841" s="2"/>
    </row>
    <row r="842" spans="1:8" ht="15.75">
      <c r="A842" s="84" t="s">
        <v>125</v>
      </c>
      <c r="B842" s="85" t="s">
        <v>301</v>
      </c>
      <c r="C842" s="83">
        <v>611</v>
      </c>
      <c r="D842" s="145">
        <v>27534.45</v>
      </c>
      <c r="E842" s="148">
        <v>27534.45</v>
      </c>
      <c r="F842" s="149">
        <f t="shared" si="50"/>
        <v>100</v>
      </c>
      <c r="G842" s="61"/>
    </row>
    <row r="843" spans="1:8" ht="15.75">
      <c r="A843" s="96" t="s">
        <v>27</v>
      </c>
      <c r="B843" s="85" t="s">
        <v>301</v>
      </c>
      <c r="C843" s="83">
        <v>620</v>
      </c>
      <c r="D843" s="145">
        <f>SUM(D844)</f>
        <v>13259.29</v>
      </c>
      <c r="E843" s="148">
        <f>E844</f>
        <v>13259.29</v>
      </c>
      <c r="F843" s="149">
        <f t="shared" si="50"/>
        <v>100</v>
      </c>
      <c r="G843" s="61"/>
    </row>
    <row r="844" spans="1:8" ht="47.25">
      <c r="A844" s="100" t="s">
        <v>43</v>
      </c>
      <c r="B844" s="85" t="s">
        <v>301</v>
      </c>
      <c r="C844" s="83">
        <v>621</v>
      </c>
      <c r="D844" s="145">
        <v>13259.29</v>
      </c>
      <c r="E844" s="148">
        <f>E845</f>
        <v>13259.29</v>
      </c>
      <c r="F844" s="149">
        <f t="shared" si="50"/>
        <v>100</v>
      </c>
      <c r="G844" s="61"/>
    </row>
    <row r="845" spans="1:8" ht="15.75">
      <c r="A845" s="84" t="s">
        <v>125</v>
      </c>
      <c r="B845" s="85" t="s">
        <v>301</v>
      </c>
      <c r="C845" s="83">
        <v>621</v>
      </c>
      <c r="D845" s="145">
        <v>13259.29</v>
      </c>
      <c r="E845" s="148">
        <v>13259.29</v>
      </c>
      <c r="F845" s="149">
        <f t="shared" si="50"/>
        <v>100</v>
      </c>
      <c r="G845" s="61"/>
    </row>
    <row r="846" spans="1:8" ht="31.5">
      <c r="A846" s="84" t="s">
        <v>247</v>
      </c>
      <c r="B846" s="85" t="s">
        <v>301</v>
      </c>
      <c r="C846" s="83">
        <v>630</v>
      </c>
      <c r="D846" s="145">
        <v>449.26</v>
      </c>
      <c r="E846" s="148">
        <f>E847</f>
        <v>449.26</v>
      </c>
      <c r="F846" s="149">
        <f t="shared" si="50"/>
        <v>100</v>
      </c>
      <c r="G846" s="66"/>
    </row>
    <row r="847" spans="1:8" ht="15.75">
      <c r="A847" s="84" t="s">
        <v>125</v>
      </c>
      <c r="B847" s="85" t="s">
        <v>301</v>
      </c>
      <c r="C847" s="83">
        <v>630</v>
      </c>
      <c r="D847" s="145">
        <v>449.26</v>
      </c>
      <c r="E847" s="148">
        <v>449.26</v>
      </c>
      <c r="F847" s="149">
        <f t="shared" si="50"/>
        <v>100</v>
      </c>
      <c r="G847" s="66"/>
    </row>
    <row r="848" spans="1:8" ht="94.5">
      <c r="A848" s="84" t="s">
        <v>302</v>
      </c>
      <c r="B848" s="85" t="s">
        <v>179</v>
      </c>
      <c r="C848" s="83"/>
      <c r="D848" s="145">
        <f>SUM(D849,D855,)</f>
        <v>22575.300000000003</v>
      </c>
      <c r="E848" s="148">
        <f>E849+E855</f>
        <v>22575.059999999998</v>
      </c>
      <c r="F848" s="149">
        <f t="shared" si="50"/>
        <v>99.998936891204082</v>
      </c>
      <c r="G848" s="61"/>
      <c r="H848" s="2"/>
    </row>
    <row r="849" spans="1:8" ht="15.75">
      <c r="A849" s="106" t="s">
        <v>169</v>
      </c>
      <c r="B849" s="85" t="s">
        <v>180</v>
      </c>
      <c r="C849" s="83"/>
      <c r="D849" s="145">
        <f>SUM(D850)</f>
        <v>21075.300000000003</v>
      </c>
      <c r="E849" s="148">
        <f>E850</f>
        <v>21075.059999999998</v>
      </c>
      <c r="F849" s="149">
        <f t="shared" si="50"/>
        <v>99.998861226174697</v>
      </c>
      <c r="G849" s="61"/>
      <c r="H849" s="2"/>
    </row>
    <row r="850" spans="1:8" ht="31.5">
      <c r="A850" s="96" t="s">
        <v>26</v>
      </c>
      <c r="B850" s="85" t="s">
        <v>180</v>
      </c>
      <c r="C850" s="93">
        <v>600</v>
      </c>
      <c r="D850" s="145">
        <f>SUM(D851,D853)</f>
        <v>21075.300000000003</v>
      </c>
      <c r="E850" s="151">
        <f>E851+E853</f>
        <v>21075.059999999998</v>
      </c>
      <c r="F850" s="149">
        <f t="shared" si="50"/>
        <v>99.998861226174697</v>
      </c>
      <c r="G850" s="61"/>
    </row>
    <row r="851" spans="1:8" ht="15.75">
      <c r="A851" s="96" t="s">
        <v>47</v>
      </c>
      <c r="B851" s="85" t="s">
        <v>180</v>
      </c>
      <c r="C851" s="83">
        <v>610</v>
      </c>
      <c r="D851" s="145">
        <f>SUM(D852)</f>
        <v>16018.03</v>
      </c>
      <c r="E851" s="152">
        <f>E852</f>
        <v>16017.8</v>
      </c>
      <c r="F851" s="149">
        <f t="shared" si="50"/>
        <v>99.998564118059448</v>
      </c>
      <c r="G851" s="66"/>
    </row>
    <row r="852" spans="1:8" ht="15.75">
      <c r="A852" s="96" t="s">
        <v>48</v>
      </c>
      <c r="B852" s="85" t="s">
        <v>180</v>
      </c>
      <c r="C852" s="83">
        <v>612</v>
      </c>
      <c r="D852" s="145">
        <v>16018.03</v>
      </c>
      <c r="E852" s="152">
        <v>16017.8</v>
      </c>
      <c r="F852" s="149">
        <f t="shared" si="50"/>
        <v>99.998564118059448</v>
      </c>
      <c r="G852" s="66"/>
    </row>
    <row r="853" spans="1:8" ht="15.75">
      <c r="A853" s="96" t="s">
        <v>27</v>
      </c>
      <c r="B853" s="85" t="s">
        <v>180</v>
      </c>
      <c r="C853" s="83">
        <v>620</v>
      </c>
      <c r="D853" s="145">
        <f>SUM(D854,)</f>
        <v>5057.2700000000004</v>
      </c>
      <c r="E853" s="148">
        <f>E854</f>
        <v>5057.26</v>
      </c>
      <c r="F853" s="149">
        <f t="shared" si="50"/>
        <v>99.999802264858303</v>
      </c>
      <c r="G853" s="66"/>
    </row>
    <row r="854" spans="1:8" ht="15.75">
      <c r="A854" s="96" t="s">
        <v>28</v>
      </c>
      <c r="B854" s="85" t="s">
        <v>180</v>
      </c>
      <c r="C854" s="83">
        <v>622</v>
      </c>
      <c r="D854" s="145">
        <v>5057.2700000000004</v>
      </c>
      <c r="E854" s="148">
        <v>5057.26</v>
      </c>
      <c r="F854" s="149">
        <f t="shared" si="50"/>
        <v>99.999802264858303</v>
      </c>
      <c r="G854" s="66"/>
    </row>
    <row r="855" spans="1:8" ht="31.5">
      <c r="A855" s="96" t="s">
        <v>599</v>
      </c>
      <c r="B855" s="85" t="s">
        <v>600</v>
      </c>
      <c r="C855" s="83"/>
      <c r="D855" s="145">
        <f>SUM(D856)</f>
        <v>1500</v>
      </c>
      <c r="E855" s="148">
        <f>E856</f>
        <v>1500</v>
      </c>
      <c r="F855" s="149">
        <f t="shared" si="50"/>
        <v>100</v>
      </c>
      <c r="G855" s="66"/>
    </row>
    <row r="856" spans="1:8" ht="31.5">
      <c r="A856" s="96" t="s">
        <v>26</v>
      </c>
      <c r="B856" s="85" t="s">
        <v>600</v>
      </c>
      <c r="C856" s="83">
        <v>600</v>
      </c>
      <c r="D856" s="145">
        <f>SUM(D857,)</f>
        <v>1500</v>
      </c>
      <c r="E856" s="148">
        <f>E857</f>
        <v>1500</v>
      </c>
      <c r="F856" s="149">
        <f t="shared" si="50"/>
        <v>100</v>
      </c>
      <c r="G856" s="66"/>
    </row>
    <row r="857" spans="1:8" ht="15.75">
      <c r="A857" s="96" t="s">
        <v>47</v>
      </c>
      <c r="B857" s="85" t="s">
        <v>600</v>
      </c>
      <c r="C857" s="83">
        <v>610</v>
      </c>
      <c r="D857" s="145">
        <f t="shared" ref="D857" si="51">SUM(D858)</f>
        <v>1500</v>
      </c>
      <c r="E857" s="148">
        <f>E858</f>
        <v>1500</v>
      </c>
      <c r="F857" s="149">
        <f t="shared" si="50"/>
        <v>100</v>
      </c>
      <c r="G857" s="66"/>
    </row>
    <row r="858" spans="1:8" ht="15.75">
      <c r="A858" s="96" t="s">
        <v>48</v>
      </c>
      <c r="B858" s="85" t="s">
        <v>600</v>
      </c>
      <c r="C858" s="83">
        <v>612</v>
      </c>
      <c r="D858" s="145">
        <v>1500</v>
      </c>
      <c r="E858" s="148">
        <v>1500</v>
      </c>
      <c r="F858" s="149">
        <f t="shared" si="50"/>
        <v>100</v>
      </c>
      <c r="G858" s="66"/>
    </row>
    <row r="859" spans="1:8" ht="31.5">
      <c r="A859" s="133" t="s">
        <v>181</v>
      </c>
      <c r="B859" s="85" t="s">
        <v>182</v>
      </c>
      <c r="C859" s="83"/>
      <c r="D859" s="145">
        <f>SUM(D860,)</f>
        <v>8654.9599999999991</v>
      </c>
      <c r="E859" s="148">
        <f>E860</f>
        <v>8654.9599999999991</v>
      </c>
      <c r="F859" s="149">
        <f t="shared" si="50"/>
        <v>100</v>
      </c>
      <c r="G859" s="61"/>
    </row>
    <row r="860" spans="1:8" ht="15.75">
      <c r="A860" s="100" t="s">
        <v>183</v>
      </c>
      <c r="B860" s="85" t="s">
        <v>184</v>
      </c>
      <c r="C860" s="83"/>
      <c r="D860" s="145">
        <f>SUM(D861,)</f>
        <v>8654.9599999999991</v>
      </c>
      <c r="E860" s="148">
        <f>E861</f>
        <v>8654.9599999999991</v>
      </c>
      <c r="F860" s="149">
        <f t="shared" si="50"/>
        <v>100</v>
      </c>
      <c r="G860" s="61"/>
    </row>
    <row r="861" spans="1:8" ht="31.5">
      <c r="A861" s="96" t="s">
        <v>26</v>
      </c>
      <c r="B861" s="85" t="s">
        <v>184</v>
      </c>
      <c r="C861" s="93">
        <v>600</v>
      </c>
      <c r="D861" s="145">
        <f>SUM(D862,D864)</f>
        <v>8654.9599999999991</v>
      </c>
      <c r="E861" s="151">
        <f>E862+E864</f>
        <v>8654.9599999999991</v>
      </c>
      <c r="F861" s="149">
        <f t="shared" si="50"/>
        <v>100</v>
      </c>
      <c r="G861" s="61"/>
    </row>
    <row r="862" spans="1:8" ht="15.75">
      <c r="A862" s="96" t="s">
        <v>47</v>
      </c>
      <c r="B862" s="85" t="s">
        <v>184</v>
      </c>
      <c r="C862" s="83">
        <v>610</v>
      </c>
      <c r="D862" s="145">
        <f>SUM(D863)</f>
        <v>6345.59</v>
      </c>
      <c r="E862" s="148">
        <f>E863</f>
        <v>6345.59</v>
      </c>
      <c r="F862" s="149">
        <f t="shared" si="50"/>
        <v>100</v>
      </c>
      <c r="G862" s="61"/>
    </row>
    <row r="863" spans="1:8" ht="15.75">
      <c r="A863" s="96" t="s">
        <v>48</v>
      </c>
      <c r="B863" s="85" t="s">
        <v>184</v>
      </c>
      <c r="C863" s="83">
        <v>612</v>
      </c>
      <c r="D863" s="145">
        <v>6345.59</v>
      </c>
      <c r="E863" s="148">
        <v>6345.59</v>
      </c>
      <c r="F863" s="149">
        <f t="shared" si="50"/>
        <v>100</v>
      </c>
      <c r="G863" s="61"/>
    </row>
    <row r="864" spans="1:8" ht="15.75">
      <c r="A864" s="96" t="s">
        <v>27</v>
      </c>
      <c r="B864" s="85" t="s">
        <v>184</v>
      </c>
      <c r="C864" s="83">
        <v>620</v>
      </c>
      <c r="D864" s="145">
        <f>SUM(D865)</f>
        <v>2309.37</v>
      </c>
      <c r="E864" s="148">
        <f>E865</f>
        <v>2309.37</v>
      </c>
      <c r="F864" s="149">
        <f t="shared" si="50"/>
        <v>100</v>
      </c>
      <c r="G864" s="66"/>
    </row>
    <row r="865" spans="1:8" ht="15.75">
      <c r="A865" s="96" t="s">
        <v>28</v>
      </c>
      <c r="B865" s="85" t="s">
        <v>184</v>
      </c>
      <c r="C865" s="83">
        <v>622</v>
      </c>
      <c r="D865" s="145">
        <v>2309.37</v>
      </c>
      <c r="E865" s="148">
        <v>2309.37</v>
      </c>
      <c r="F865" s="149">
        <f t="shared" si="50"/>
        <v>100</v>
      </c>
      <c r="G865" s="66"/>
    </row>
    <row r="866" spans="1:8" ht="31.5">
      <c r="A866" s="106" t="s">
        <v>185</v>
      </c>
      <c r="B866" s="85" t="s">
        <v>186</v>
      </c>
      <c r="C866" s="83"/>
      <c r="D866" s="145">
        <f>SUM(D867)</f>
        <v>497.65</v>
      </c>
      <c r="E866" s="148">
        <f>E867</f>
        <v>496.65</v>
      </c>
      <c r="F866" s="149">
        <f t="shared" si="50"/>
        <v>99.799055561137351</v>
      </c>
      <c r="G866" s="61"/>
    </row>
    <row r="867" spans="1:8" ht="15.75">
      <c r="A867" s="106" t="s">
        <v>169</v>
      </c>
      <c r="B867" s="85" t="s">
        <v>187</v>
      </c>
      <c r="C867" s="83"/>
      <c r="D867" s="145">
        <f>SUM(D868)</f>
        <v>497.65</v>
      </c>
      <c r="E867" s="148">
        <f>E868</f>
        <v>496.65</v>
      </c>
      <c r="F867" s="149">
        <f t="shared" si="50"/>
        <v>99.799055561137351</v>
      </c>
      <c r="G867" s="61"/>
    </row>
    <row r="868" spans="1:8" ht="31.5">
      <c r="A868" s="96" t="s">
        <v>26</v>
      </c>
      <c r="B868" s="85" t="s">
        <v>187</v>
      </c>
      <c r="C868" s="93">
        <v>600</v>
      </c>
      <c r="D868" s="145">
        <f>SUM(D869,D871)</f>
        <v>497.65</v>
      </c>
      <c r="E868" s="151">
        <f>E869+E871</f>
        <v>496.65</v>
      </c>
      <c r="F868" s="149">
        <f t="shared" si="50"/>
        <v>99.799055561137351</v>
      </c>
      <c r="G868" s="61"/>
    </row>
    <row r="869" spans="1:8" ht="15.75">
      <c r="A869" s="96" t="s">
        <v>47</v>
      </c>
      <c r="B869" s="85" t="s">
        <v>187</v>
      </c>
      <c r="C869" s="83">
        <v>610</v>
      </c>
      <c r="D869" s="145">
        <f>SUM(D870)</f>
        <v>258.25</v>
      </c>
      <c r="E869" s="148">
        <f>E870</f>
        <v>257.25</v>
      </c>
      <c r="F869" s="149">
        <f t="shared" si="50"/>
        <v>99.612778315585672</v>
      </c>
      <c r="G869" s="61"/>
    </row>
    <row r="870" spans="1:8" ht="15.75">
      <c r="A870" s="96" t="s">
        <v>48</v>
      </c>
      <c r="B870" s="85" t="s">
        <v>187</v>
      </c>
      <c r="C870" s="83">
        <v>612</v>
      </c>
      <c r="D870" s="145">
        <v>258.25</v>
      </c>
      <c r="E870" s="148">
        <v>257.25</v>
      </c>
      <c r="F870" s="149">
        <f t="shared" si="50"/>
        <v>99.612778315585672</v>
      </c>
      <c r="G870" s="61"/>
    </row>
    <row r="871" spans="1:8" ht="15.75">
      <c r="A871" s="96" t="s">
        <v>27</v>
      </c>
      <c r="B871" s="85" t="s">
        <v>187</v>
      </c>
      <c r="C871" s="83">
        <v>620</v>
      </c>
      <c r="D871" s="145">
        <f>SUM(D872)</f>
        <v>239.4</v>
      </c>
      <c r="E871" s="148">
        <f>E872</f>
        <v>239.4</v>
      </c>
      <c r="F871" s="149">
        <f t="shared" si="50"/>
        <v>100</v>
      </c>
      <c r="G871" s="61"/>
    </row>
    <row r="872" spans="1:8" ht="15.75">
      <c r="A872" s="96" t="s">
        <v>28</v>
      </c>
      <c r="B872" s="85" t="s">
        <v>187</v>
      </c>
      <c r="C872" s="83">
        <v>622</v>
      </c>
      <c r="D872" s="145">
        <v>239.4</v>
      </c>
      <c r="E872" s="148">
        <v>239.4</v>
      </c>
      <c r="F872" s="149">
        <f t="shared" si="50"/>
        <v>100</v>
      </c>
      <c r="G872" s="61"/>
    </row>
    <row r="873" spans="1:8" ht="15.75">
      <c r="A873" s="106" t="s">
        <v>188</v>
      </c>
      <c r="B873" s="85" t="s">
        <v>189</v>
      </c>
      <c r="C873" s="83"/>
      <c r="D873" s="145">
        <f>SUM(D874,D880)</f>
        <v>1522.21</v>
      </c>
      <c r="E873" s="148">
        <f>E874+E880</f>
        <v>1481</v>
      </c>
      <c r="F873" s="149">
        <f t="shared" si="50"/>
        <v>97.292751985599878</v>
      </c>
      <c r="G873" s="61"/>
    </row>
    <row r="874" spans="1:8" ht="15.75">
      <c r="A874" s="106" t="s">
        <v>169</v>
      </c>
      <c r="B874" s="85" t="s">
        <v>190</v>
      </c>
      <c r="C874" s="83"/>
      <c r="D874" s="145">
        <f>SUM(D875)</f>
        <v>1391.71</v>
      </c>
      <c r="E874" s="148">
        <f>E875</f>
        <v>1391.7</v>
      </c>
      <c r="F874" s="149">
        <f t="shared" si="50"/>
        <v>99.999281459499471</v>
      </c>
      <c r="G874" s="61"/>
    </row>
    <row r="875" spans="1:8" ht="31.5">
      <c r="A875" s="96" t="s">
        <v>26</v>
      </c>
      <c r="B875" s="85" t="s">
        <v>190</v>
      </c>
      <c r="C875" s="93">
        <v>600</v>
      </c>
      <c r="D875" s="145">
        <f>SUM(D876,D878)</f>
        <v>1391.71</v>
      </c>
      <c r="E875" s="151">
        <f>E876+E878</f>
        <v>1391.7</v>
      </c>
      <c r="F875" s="149">
        <f t="shared" si="50"/>
        <v>99.999281459499471</v>
      </c>
      <c r="G875" s="61"/>
    </row>
    <row r="876" spans="1:8" ht="15.75">
      <c r="A876" s="96" t="s">
        <v>47</v>
      </c>
      <c r="B876" s="85" t="s">
        <v>190</v>
      </c>
      <c r="C876" s="83">
        <v>610</v>
      </c>
      <c r="D876" s="145">
        <f>SUM(D877,)</f>
        <v>907.21</v>
      </c>
      <c r="E876" s="148">
        <f>E877</f>
        <v>907.2</v>
      </c>
      <c r="F876" s="149">
        <f t="shared" si="50"/>
        <v>99.998897719381404</v>
      </c>
      <c r="G876" s="61"/>
    </row>
    <row r="877" spans="1:8" ht="15.75">
      <c r="A877" s="96" t="s">
        <v>48</v>
      </c>
      <c r="B877" s="85" t="s">
        <v>190</v>
      </c>
      <c r="C877" s="83">
        <v>612</v>
      </c>
      <c r="D877" s="145">
        <v>907.21</v>
      </c>
      <c r="E877" s="148">
        <v>907.2</v>
      </c>
      <c r="F877" s="149">
        <f t="shared" si="50"/>
        <v>99.998897719381404</v>
      </c>
      <c r="G877" s="61"/>
    </row>
    <row r="878" spans="1:8" ht="15.75">
      <c r="A878" s="96" t="s">
        <v>27</v>
      </c>
      <c r="B878" s="85" t="s">
        <v>190</v>
      </c>
      <c r="C878" s="83">
        <v>620</v>
      </c>
      <c r="D878" s="145">
        <f>SUM(D879)</f>
        <v>484.5</v>
      </c>
      <c r="E878" s="148">
        <f>E879</f>
        <v>484.5</v>
      </c>
      <c r="F878" s="149">
        <f t="shared" si="50"/>
        <v>100</v>
      </c>
      <c r="G878" s="61"/>
    </row>
    <row r="879" spans="1:8" ht="15.75">
      <c r="A879" s="96" t="s">
        <v>28</v>
      </c>
      <c r="B879" s="85" t="s">
        <v>190</v>
      </c>
      <c r="C879" s="83">
        <v>622</v>
      </c>
      <c r="D879" s="145">
        <v>484.5</v>
      </c>
      <c r="E879" s="148">
        <v>484.5</v>
      </c>
      <c r="F879" s="149">
        <f t="shared" si="50"/>
        <v>100</v>
      </c>
      <c r="G879" s="61"/>
      <c r="H879" s="2"/>
    </row>
    <row r="880" spans="1:8" ht="15.75">
      <c r="A880" s="106" t="s">
        <v>171</v>
      </c>
      <c r="B880" s="85" t="s">
        <v>191</v>
      </c>
      <c r="C880" s="83"/>
      <c r="D880" s="145">
        <f>SUM(D882)</f>
        <v>130.5</v>
      </c>
      <c r="E880" s="148">
        <f>E881</f>
        <v>89.3</v>
      </c>
      <c r="F880" s="149">
        <f t="shared" si="50"/>
        <v>68.429118773946357</v>
      </c>
      <c r="G880" s="61"/>
      <c r="H880" s="2"/>
    </row>
    <row r="881" spans="1:8" ht="31.5">
      <c r="A881" s="96" t="s">
        <v>26</v>
      </c>
      <c r="B881" s="85" t="s">
        <v>191</v>
      </c>
      <c r="C881" s="93">
        <v>600</v>
      </c>
      <c r="D881" s="145">
        <f>SUM(D882,)</f>
        <v>130.5</v>
      </c>
      <c r="E881" s="151">
        <f>E882</f>
        <v>89.3</v>
      </c>
      <c r="F881" s="149">
        <f t="shared" si="50"/>
        <v>68.429118773946357</v>
      </c>
      <c r="G881" s="61"/>
      <c r="H881" s="2"/>
    </row>
    <row r="882" spans="1:8" ht="15.75">
      <c r="A882" s="96" t="s">
        <v>47</v>
      </c>
      <c r="B882" s="85" t="s">
        <v>191</v>
      </c>
      <c r="C882" s="83">
        <v>610</v>
      </c>
      <c r="D882" s="145">
        <f>SUM(D883,)</f>
        <v>130.5</v>
      </c>
      <c r="E882" s="148">
        <f>E883</f>
        <v>89.3</v>
      </c>
      <c r="F882" s="149">
        <f t="shared" si="50"/>
        <v>68.429118773946357</v>
      </c>
      <c r="G882" s="61"/>
      <c r="H882" s="2"/>
    </row>
    <row r="883" spans="1:8" ht="15.75">
      <c r="A883" s="96" t="s">
        <v>48</v>
      </c>
      <c r="B883" s="85" t="s">
        <v>191</v>
      </c>
      <c r="C883" s="83">
        <v>612</v>
      </c>
      <c r="D883" s="145">
        <v>130.5</v>
      </c>
      <c r="E883" s="148">
        <v>89.3</v>
      </c>
      <c r="F883" s="149">
        <f t="shared" si="50"/>
        <v>68.429118773946357</v>
      </c>
      <c r="G883" s="61"/>
      <c r="H883" s="2"/>
    </row>
    <row r="884" spans="1:8" ht="63">
      <c r="A884" s="106" t="s">
        <v>478</v>
      </c>
      <c r="B884" s="85" t="s">
        <v>192</v>
      </c>
      <c r="C884" s="87"/>
      <c r="D884" s="145">
        <f>SUM(D885)</f>
        <v>3357</v>
      </c>
      <c r="E884" s="149">
        <f>E885</f>
        <v>3357</v>
      </c>
      <c r="F884" s="149">
        <f t="shared" si="50"/>
        <v>100</v>
      </c>
      <c r="G884" s="61"/>
    </row>
    <row r="885" spans="1:8" ht="47.25">
      <c r="A885" s="110" t="s">
        <v>479</v>
      </c>
      <c r="B885" s="85" t="s">
        <v>305</v>
      </c>
      <c r="C885" s="87"/>
      <c r="D885" s="145">
        <f>SUM(D886,D889)</f>
        <v>3357</v>
      </c>
      <c r="E885" s="149">
        <f>E886+E889</f>
        <v>3357</v>
      </c>
      <c r="F885" s="149">
        <f t="shared" si="50"/>
        <v>100</v>
      </c>
      <c r="G885" s="61"/>
    </row>
    <row r="886" spans="1:8" ht="47.25">
      <c r="A886" s="86" t="s">
        <v>41</v>
      </c>
      <c r="B886" s="85" t="s">
        <v>305</v>
      </c>
      <c r="C886" s="87">
        <v>100</v>
      </c>
      <c r="D886" s="145">
        <f>SUM(D887)</f>
        <v>3036.49</v>
      </c>
      <c r="E886" s="149">
        <f>E887</f>
        <v>3036.49</v>
      </c>
      <c r="F886" s="149">
        <f t="shared" si="50"/>
        <v>100</v>
      </c>
      <c r="G886" s="61"/>
    </row>
    <row r="887" spans="1:8" ht="15.75">
      <c r="A887" s="86" t="s">
        <v>55</v>
      </c>
      <c r="B887" s="85" t="s">
        <v>305</v>
      </c>
      <c r="C887" s="87">
        <v>120</v>
      </c>
      <c r="D887" s="145">
        <v>3036.49</v>
      </c>
      <c r="E887" s="149">
        <f>E888</f>
        <v>3036.49</v>
      </c>
      <c r="F887" s="149">
        <f t="shared" si="50"/>
        <v>100</v>
      </c>
      <c r="G887" s="61"/>
    </row>
    <row r="888" spans="1:8" ht="15.75">
      <c r="A888" s="84" t="s">
        <v>95</v>
      </c>
      <c r="B888" s="85" t="s">
        <v>305</v>
      </c>
      <c r="C888" s="87">
        <v>120</v>
      </c>
      <c r="D888" s="145">
        <v>3036.49</v>
      </c>
      <c r="E888" s="149">
        <f>693.78+450+1892.71</f>
        <v>3036.49</v>
      </c>
      <c r="F888" s="149">
        <f t="shared" si="50"/>
        <v>100</v>
      </c>
      <c r="G888" s="61"/>
    </row>
    <row r="889" spans="1:8" ht="31.5">
      <c r="A889" s="86" t="s">
        <v>235</v>
      </c>
      <c r="B889" s="85" t="s">
        <v>305</v>
      </c>
      <c r="C889" s="87">
        <v>200</v>
      </c>
      <c r="D889" s="153">
        <f>SUM(D890)</f>
        <v>320.51</v>
      </c>
      <c r="E889" s="149">
        <f>E890</f>
        <v>320.51</v>
      </c>
      <c r="F889" s="149">
        <f t="shared" si="50"/>
        <v>100</v>
      </c>
      <c r="G889" s="62"/>
    </row>
    <row r="890" spans="1:8" ht="31.5">
      <c r="A890" s="86" t="s">
        <v>14</v>
      </c>
      <c r="B890" s="85" t="s">
        <v>305</v>
      </c>
      <c r="C890" s="87">
        <v>240</v>
      </c>
      <c r="D890" s="153">
        <v>320.51</v>
      </c>
      <c r="E890" s="149">
        <f>E891</f>
        <v>320.51</v>
      </c>
      <c r="F890" s="149">
        <f t="shared" si="50"/>
        <v>100</v>
      </c>
      <c r="G890" s="62"/>
    </row>
    <row r="891" spans="1:8" ht="15.75">
      <c r="A891" s="84" t="s">
        <v>95</v>
      </c>
      <c r="B891" s="85" t="s">
        <v>305</v>
      </c>
      <c r="C891" s="87">
        <v>240</v>
      </c>
      <c r="D891" s="153">
        <v>320.51</v>
      </c>
      <c r="E891" s="149">
        <v>320.51</v>
      </c>
      <c r="F891" s="149">
        <f t="shared" si="50"/>
        <v>100</v>
      </c>
      <c r="G891" s="62"/>
    </row>
    <row r="892" spans="1:8" ht="31.5">
      <c r="A892" s="84" t="s">
        <v>193</v>
      </c>
      <c r="B892" s="85" t="s">
        <v>194</v>
      </c>
      <c r="C892" s="83"/>
      <c r="D892" s="145">
        <f>SUM(D893,D902,D911,D916)</f>
        <v>114014.14000000001</v>
      </c>
      <c r="E892" s="148">
        <f>E893+E902+E911+E916</f>
        <v>112790.73000000001</v>
      </c>
      <c r="F892" s="149">
        <f t="shared" si="50"/>
        <v>98.926966427146667</v>
      </c>
      <c r="G892" s="61"/>
    </row>
    <row r="893" spans="1:8" ht="63">
      <c r="A893" s="84" t="s">
        <v>195</v>
      </c>
      <c r="B893" s="85" t="s">
        <v>196</v>
      </c>
      <c r="C893" s="83"/>
      <c r="D893" s="145">
        <f>SUM(D894,D898,)</f>
        <v>40840.630000000005</v>
      </c>
      <c r="E893" s="148">
        <f>E894+E898</f>
        <v>39617.22</v>
      </c>
      <c r="F893" s="149">
        <f t="shared" si="50"/>
        <v>97.004429167718513</v>
      </c>
      <c r="G893" s="61"/>
    </row>
    <row r="894" spans="1:8" ht="15.75">
      <c r="A894" s="106" t="s">
        <v>377</v>
      </c>
      <c r="B894" s="85" t="s">
        <v>197</v>
      </c>
      <c r="C894" s="87"/>
      <c r="D894" s="145">
        <f>SUM(D895)</f>
        <v>19404.810000000001</v>
      </c>
      <c r="E894" s="149">
        <f>E895</f>
        <v>18198.09</v>
      </c>
      <c r="F894" s="149">
        <f t="shared" si="50"/>
        <v>93.781335658530026</v>
      </c>
      <c r="G894" s="61"/>
    </row>
    <row r="895" spans="1:8" ht="31.5">
      <c r="A895" s="96" t="s">
        <v>26</v>
      </c>
      <c r="B895" s="85" t="s">
        <v>197</v>
      </c>
      <c r="C895" s="93">
        <v>600</v>
      </c>
      <c r="D895" s="145">
        <f>SUM(D896)</f>
        <v>19404.810000000001</v>
      </c>
      <c r="E895" s="151">
        <f>E896</f>
        <v>18198.09</v>
      </c>
      <c r="F895" s="149">
        <f t="shared" si="50"/>
        <v>93.781335658530026</v>
      </c>
      <c r="G895" s="61"/>
    </row>
    <row r="896" spans="1:8" ht="15.75">
      <c r="A896" s="96" t="s">
        <v>47</v>
      </c>
      <c r="B896" s="85" t="s">
        <v>197</v>
      </c>
      <c r="C896" s="83">
        <v>610</v>
      </c>
      <c r="D896" s="145">
        <f>SUM(D897)</f>
        <v>19404.810000000001</v>
      </c>
      <c r="E896" s="148">
        <f>E897</f>
        <v>18198.09</v>
      </c>
      <c r="F896" s="149">
        <f t="shared" si="50"/>
        <v>93.781335658530026</v>
      </c>
      <c r="G896" s="61"/>
    </row>
    <row r="897" spans="1:7" ht="47.25">
      <c r="A897" s="96" t="s">
        <v>50</v>
      </c>
      <c r="B897" s="85" t="s">
        <v>197</v>
      </c>
      <c r="C897" s="83">
        <v>611</v>
      </c>
      <c r="D897" s="145">
        <v>19404.810000000001</v>
      </c>
      <c r="E897" s="148">
        <v>18198.09</v>
      </c>
      <c r="F897" s="149">
        <f t="shared" si="50"/>
        <v>93.781335658530026</v>
      </c>
      <c r="G897" s="61"/>
    </row>
    <row r="898" spans="1:7" ht="31.5">
      <c r="A898" s="106" t="s">
        <v>198</v>
      </c>
      <c r="B898" s="85" t="s">
        <v>199</v>
      </c>
      <c r="C898" s="87"/>
      <c r="D898" s="145">
        <f>SUM(D899)</f>
        <v>21435.82</v>
      </c>
      <c r="E898" s="149">
        <f>E899</f>
        <v>21419.13</v>
      </c>
      <c r="F898" s="149">
        <f t="shared" si="50"/>
        <v>99.922139670887333</v>
      </c>
      <c r="G898" s="61"/>
    </row>
    <row r="899" spans="1:7" ht="31.5">
      <c r="A899" s="96" t="s">
        <v>26</v>
      </c>
      <c r="B899" s="85" t="s">
        <v>199</v>
      </c>
      <c r="C899" s="93">
        <v>600</v>
      </c>
      <c r="D899" s="145">
        <f>SUM(D900,)</f>
        <v>21435.82</v>
      </c>
      <c r="E899" s="151">
        <f>E900</f>
        <v>21419.13</v>
      </c>
      <c r="F899" s="149">
        <f t="shared" si="50"/>
        <v>99.922139670887333</v>
      </c>
      <c r="G899" s="61"/>
    </row>
    <row r="900" spans="1:7" ht="15.75">
      <c r="A900" s="96" t="s">
        <v>47</v>
      </c>
      <c r="B900" s="85" t="s">
        <v>199</v>
      </c>
      <c r="C900" s="83">
        <v>610</v>
      </c>
      <c r="D900" s="145">
        <f>SUM(D901,)</f>
        <v>21435.82</v>
      </c>
      <c r="E900" s="148">
        <f>E901</f>
        <v>21419.13</v>
      </c>
      <c r="F900" s="149">
        <f t="shared" si="50"/>
        <v>99.922139670887333</v>
      </c>
      <c r="G900" s="61"/>
    </row>
    <row r="901" spans="1:7" ht="47.25">
      <c r="A901" s="96" t="s">
        <v>50</v>
      </c>
      <c r="B901" s="85" t="s">
        <v>199</v>
      </c>
      <c r="C901" s="83">
        <v>611</v>
      </c>
      <c r="D901" s="145">
        <v>21435.82</v>
      </c>
      <c r="E901" s="148">
        <v>21419.13</v>
      </c>
      <c r="F901" s="149">
        <f t="shared" si="50"/>
        <v>99.922139670887333</v>
      </c>
      <c r="G901" s="61"/>
    </row>
    <row r="902" spans="1:7" ht="15.75">
      <c r="A902" s="84" t="s">
        <v>188</v>
      </c>
      <c r="B902" s="85" t="s">
        <v>200</v>
      </c>
      <c r="C902" s="83"/>
      <c r="D902" s="145">
        <f>SUM(D903,D907)</f>
        <v>188.41</v>
      </c>
      <c r="E902" s="148">
        <f>E903+E907</f>
        <v>188.41</v>
      </c>
      <c r="F902" s="149">
        <f t="shared" si="50"/>
        <v>100</v>
      </c>
      <c r="G902" s="61"/>
    </row>
    <row r="903" spans="1:7" ht="15.75">
      <c r="A903" s="106" t="s">
        <v>377</v>
      </c>
      <c r="B903" s="85" t="s">
        <v>201</v>
      </c>
      <c r="C903" s="87"/>
      <c r="D903" s="145">
        <f>SUM(D904)</f>
        <v>97.61</v>
      </c>
      <c r="E903" s="149">
        <f>E904</f>
        <v>97.61</v>
      </c>
      <c r="F903" s="149">
        <f t="shared" si="50"/>
        <v>100</v>
      </c>
      <c r="G903" s="61"/>
    </row>
    <row r="904" spans="1:7" ht="31.5">
      <c r="A904" s="96" t="s">
        <v>26</v>
      </c>
      <c r="B904" s="85" t="s">
        <v>201</v>
      </c>
      <c r="C904" s="93">
        <v>600</v>
      </c>
      <c r="D904" s="145">
        <f>SUM(D905)</f>
        <v>97.61</v>
      </c>
      <c r="E904" s="151">
        <f>E905</f>
        <v>97.61</v>
      </c>
      <c r="F904" s="149">
        <f t="shared" si="50"/>
        <v>100</v>
      </c>
      <c r="G904" s="61"/>
    </row>
    <row r="905" spans="1:7" ht="15.75">
      <c r="A905" s="96" t="s">
        <v>47</v>
      </c>
      <c r="B905" s="85" t="s">
        <v>201</v>
      </c>
      <c r="C905" s="83">
        <v>610</v>
      </c>
      <c r="D905" s="145">
        <f>SUM(D906)</f>
        <v>97.61</v>
      </c>
      <c r="E905" s="148">
        <f>E906</f>
        <v>97.61</v>
      </c>
      <c r="F905" s="149">
        <f t="shared" ref="F905:F968" si="52">(E905/D905)*100</f>
        <v>100</v>
      </c>
      <c r="G905" s="61"/>
    </row>
    <row r="906" spans="1:7" ht="15.75">
      <c r="A906" s="96" t="s">
        <v>48</v>
      </c>
      <c r="B906" s="85" t="s">
        <v>201</v>
      </c>
      <c r="C906" s="83">
        <v>612</v>
      </c>
      <c r="D906" s="145">
        <v>97.61</v>
      </c>
      <c r="E906" s="148">
        <v>97.61</v>
      </c>
      <c r="F906" s="149">
        <f t="shared" si="52"/>
        <v>100</v>
      </c>
      <c r="G906" s="61"/>
    </row>
    <row r="907" spans="1:7" ht="31.5">
      <c r="A907" s="106" t="s">
        <v>198</v>
      </c>
      <c r="B907" s="85" t="s">
        <v>202</v>
      </c>
      <c r="C907" s="87"/>
      <c r="D907" s="145">
        <f>SUM(D908)</f>
        <v>90.8</v>
      </c>
      <c r="E907" s="149">
        <f>E908</f>
        <v>90.8</v>
      </c>
      <c r="F907" s="149">
        <f t="shared" si="52"/>
        <v>100</v>
      </c>
      <c r="G907" s="61"/>
    </row>
    <row r="908" spans="1:7" ht="31.5">
      <c r="A908" s="96" t="s">
        <v>26</v>
      </c>
      <c r="B908" s="85" t="s">
        <v>202</v>
      </c>
      <c r="C908" s="93">
        <v>600</v>
      </c>
      <c r="D908" s="145">
        <f>SUM(D909)</f>
        <v>90.8</v>
      </c>
      <c r="E908" s="151">
        <f>E909</f>
        <v>90.8</v>
      </c>
      <c r="F908" s="149">
        <f t="shared" si="52"/>
        <v>100</v>
      </c>
      <c r="G908" s="61"/>
    </row>
    <row r="909" spans="1:7" ht="15.75">
      <c r="A909" s="96" t="s">
        <v>47</v>
      </c>
      <c r="B909" s="85" t="s">
        <v>202</v>
      </c>
      <c r="C909" s="83">
        <v>610</v>
      </c>
      <c r="D909" s="145">
        <f>SUM(D910)</f>
        <v>90.8</v>
      </c>
      <c r="E909" s="148">
        <f>E910</f>
        <v>90.8</v>
      </c>
      <c r="F909" s="149">
        <f t="shared" si="52"/>
        <v>100</v>
      </c>
      <c r="G909" s="61"/>
    </row>
    <row r="910" spans="1:7" ht="15.75">
      <c r="A910" s="96" t="s">
        <v>48</v>
      </c>
      <c r="B910" s="85" t="s">
        <v>202</v>
      </c>
      <c r="C910" s="83">
        <v>612</v>
      </c>
      <c r="D910" s="145">
        <v>90.8</v>
      </c>
      <c r="E910" s="148">
        <v>90.8</v>
      </c>
      <c r="F910" s="149">
        <f t="shared" si="52"/>
        <v>100</v>
      </c>
      <c r="G910" s="61"/>
    </row>
    <row r="911" spans="1:7" ht="15.75">
      <c r="A911" s="84" t="s">
        <v>203</v>
      </c>
      <c r="B911" s="85" t="s">
        <v>204</v>
      </c>
      <c r="C911" s="83"/>
      <c r="D911" s="145">
        <f>SUM(D912,)</f>
        <v>72135.100000000006</v>
      </c>
      <c r="E911" s="148">
        <f>E912</f>
        <v>72135.100000000006</v>
      </c>
      <c r="F911" s="149">
        <f t="shared" si="52"/>
        <v>100</v>
      </c>
      <c r="G911" s="61"/>
    </row>
    <row r="912" spans="1:7" ht="31.5">
      <c r="A912" s="106" t="s">
        <v>198</v>
      </c>
      <c r="B912" s="85" t="s">
        <v>205</v>
      </c>
      <c r="C912" s="105"/>
      <c r="D912" s="145">
        <f>SUM(D913)</f>
        <v>72135.100000000006</v>
      </c>
      <c r="E912" s="152">
        <f>E913</f>
        <v>72135.100000000006</v>
      </c>
      <c r="F912" s="149">
        <f t="shared" si="52"/>
        <v>100</v>
      </c>
      <c r="G912" s="66"/>
    </row>
    <row r="913" spans="1:7" ht="31.5">
      <c r="A913" s="96" t="s">
        <v>26</v>
      </c>
      <c r="B913" s="85" t="s">
        <v>205</v>
      </c>
      <c r="C913" s="93">
        <v>600</v>
      </c>
      <c r="D913" s="145">
        <f>SUM(D914,)</f>
        <v>72135.100000000006</v>
      </c>
      <c r="E913" s="152">
        <f>E914</f>
        <v>72135.100000000006</v>
      </c>
      <c r="F913" s="149">
        <f t="shared" si="52"/>
        <v>100</v>
      </c>
      <c r="G913" s="66"/>
    </row>
    <row r="914" spans="1:7" ht="15.75">
      <c r="A914" s="96" t="s">
        <v>27</v>
      </c>
      <c r="B914" s="85" t="s">
        <v>205</v>
      </c>
      <c r="C914" s="83">
        <v>620</v>
      </c>
      <c r="D914" s="145">
        <f>SUM(D915,)</f>
        <v>72135.100000000006</v>
      </c>
      <c r="E914" s="152">
        <f>E915</f>
        <v>72135.100000000006</v>
      </c>
      <c r="F914" s="149">
        <f t="shared" si="52"/>
        <v>100</v>
      </c>
      <c r="G914" s="66"/>
    </row>
    <row r="915" spans="1:7" ht="47.25">
      <c r="A915" s="96" t="s">
        <v>43</v>
      </c>
      <c r="B915" s="85" t="s">
        <v>205</v>
      </c>
      <c r="C915" s="83">
        <v>621</v>
      </c>
      <c r="D915" s="145">
        <v>72135.100000000006</v>
      </c>
      <c r="E915" s="152">
        <v>72135.100000000006</v>
      </c>
      <c r="F915" s="149">
        <f t="shared" si="52"/>
        <v>100</v>
      </c>
      <c r="G915" s="66"/>
    </row>
    <row r="916" spans="1:7" ht="31.5">
      <c r="A916" s="96" t="s">
        <v>650</v>
      </c>
      <c r="B916" s="85" t="s">
        <v>648</v>
      </c>
      <c r="C916" s="83"/>
      <c r="D916" s="145">
        <f>D918</f>
        <v>850</v>
      </c>
      <c r="E916" s="152">
        <v>850</v>
      </c>
      <c r="F916" s="149">
        <f t="shared" si="52"/>
        <v>100</v>
      </c>
      <c r="G916" s="66"/>
    </row>
    <row r="917" spans="1:7" ht="15.75">
      <c r="A917" s="106" t="s">
        <v>377</v>
      </c>
      <c r="B917" s="85" t="s">
        <v>649</v>
      </c>
      <c r="C917" s="83"/>
      <c r="D917" s="145">
        <f>SUM(D918)</f>
        <v>850</v>
      </c>
      <c r="E917" s="152">
        <v>850</v>
      </c>
      <c r="F917" s="149">
        <f t="shared" si="52"/>
        <v>100</v>
      </c>
      <c r="G917" s="66"/>
    </row>
    <row r="918" spans="1:7" ht="31.5">
      <c r="A918" s="96" t="s">
        <v>26</v>
      </c>
      <c r="B918" s="85" t="s">
        <v>649</v>
      </c>
      <c r="C918" s="93">
        <v>600</v>
      </c>
      <c r="D918" s="145">
        <f>SUM(D919)</f>
        <v>850</v>
      </c>
      <c r="E918" s="152">
        <v>850</v>
      </c>
      <c r="F918" s="149">
        <f t="shared" si="52"/>
        <v>100</v>
      </c>
      <c r="G918" s="66"/>
    </row>
    <row r="919" spans="1:7" ht="15.75">
      <c r="A919" s="96" t="s">
        <v>47</v>
      </c>
      <c r="B919" s="85" t="s">
        <v>649</v>
      </c>
      <c r="C919" s="83">
        <v>610</v>
      </c>
      <c r="D919" s="145">
        <f>SUM(D920)</f>
        <v>850</v>
      </c>
      <c r="E919" s="152">
        <v>850</v>
      </c>
      <c r="F919" s="149">
        <f t="shared" si="52"/>
        <v>100</v>
      </c>
      <c r="G919" s="66"/>
    </row>
    <row r="920" spans="1:7" ht="15.75">
      <c r="A920" s="96" t="s">
        <v>48</v>
      </c>
      <c r="B920" s="85" t="s">
        <v>649</v>
      </c>
      <c r="C920" s="83">
        <v>612</v>
      </c>
      <c r="D920" s="145">
        <v>850</v>
      </c>
      <c r="E920" s="152">
        <v>850</v>
      </c>
      <c r="F920" s="149">
        <f t="shared" si="52"/>
        <v>100</v>
      </c>
      <c r="G920" s="66"/>
    </row>
    <row r="921" spans="1:7" ht="15.75">
      <c r="A921" s="84" t="s">
        <v>206</v>
      </c>
      <c r="B921" s="85" t="s">
        <v>207</v>
      </c>
      <c r="C921" s="101"/>
      <c r="D921" s="153">
        <f>SUM(D922,D930)</f>
        <v>29565.08</v>
      </c>
      <c r="E921" s="155">
        <f>E922+E930</f>
        <v>29408.35</v>
      </c>
      <c r="F921" s="149">
        <f t="shared" si="52"/>
        <v>99.469881360036894</v>
      </c>
      <c r="G921" s="62"/>
    </row>
    <row r="922" spans="1:7" ht="15.75">
      <c r="A922" s="96" t="s">
        <v>208</v>
      </c>
      <c r="B922" s="85" t="s">
        <v>209</v>
      </c>
      <c r="C922" s="83"/>
      <c r="D922" s="145">
        <f>SUM(D923)</f>
        <v>17771.66</v>
      </c>
      <c r="E922" s="148">
        <f>E923</f>
        <v>17763.21</v>
      </c>
      <c r="F922" s="149">
        <f t="shared" si="52"/>
        <v>99.952452387677909</v>
      </c>
      <c r="G922" s="61"/>
    </row>
    <row r="923" spans="1:7" ht="15.75">
      <c r="A923" s="84" t="s">
        <v>53</v>
      </c>
      <c r="B923" s="85" t="s">
        <v>210</v>
      </c>
      <c r="C923" s="101"/>
      <c r="D923" s="145">
        <f>SUM(D924,D926,D928)</f>
        <v>17771.66</v>
      </c>
      <c r="E923" s="155">
        <f>E924+E926+E928</f>
        <v>17763.21</v>
      </c>
      <c r="F923" s="149">
        <f t="shared" si="52"/>
        <v>99.952452387677909</v>
      </c>
      <c r="G923" s="61"/>
    </row>
    <row r="924" spans="1:7" ht="47.25">
      <c r="A924" s="96" t="s">
        <v>41</v>
      </c>
      <c r="B924" s="85" t="s">
        <v>210</v>
      </c>
      <c r="C924" s="101">
        <v>100</v>
      </c>
      <c r="D924" s="145">
        <f>SUM(D925)</f>
        <v>9714.84</v>
      </c>
      <c r="E924" s="155">
        <f>E925</f>
        <v>9714.84</v>
      </c>
      <c r="F924" s="149">
        <f t="shared" si="52"/>
        <v>100</v>
      </c>
      <c r="G924" s="61"/>
    </row>
    <row r="925" spans="1:7" ht="15.75">
      <c r="A925" s="100" t="s">
        <v>55</v>
      </c>
      <c r="B925" s="85" t="s">
        <v>210</v>
      </c>
      <c r="C925" s="101">
        <v>120</v>
      </c>
      <c r="D925" s="145">
        <v>9714.84</v>
      </c>
      <c r="E925" s="155">
        <f>2331.94+600+6782.9</f>
        <v>9714.84</v>
      </c>
      <c r="F925" s="149">
        <f t="shared" si="52"/>
        <v>100</v>
      </c>
      <c r="G925" s="61"/>
    </row>
    <row r="926" spans="1:7" ht="31.5">
      <c r="A926" s="86" t="s">
        <v>235</v>
      </c>
      <c r="B926" s="85" t="s">
        <v>210</v>
      </c>
      <c r="C926" s="101">
        <v>200</v>
      </c>
      <c r="D926" s="145">
        <f>SUM(D927)</f>
        <v>302.95</v>
      </c>
      <c r="E926" s="155">
        <f>E927</f>
        <v>294.5</v>
      </c>
      <c r="F926" s="149">
        <f t="shared" si="52"/>
        <v>97.210760851625693</v>
      </c>
      <c r="G926" s="61"/>
    </row>
    <row r="927" spans="1:7" ht="31.5">
      <c r="A927" s="106" t="s">
        <v>14</v>
      </c>
      <c r="B927" s="85" t="s">
        <v>210</v>
      </c>
      <c r="C927" s="87">
        <v>240</v>
      </c>
      <c r="D927" s="145">
        <v>302.95</v>
      </c>
      <c r="E927" s="149">
        <v>294.5</v>
      </c>
      <c r="F927" s="149">
        <f t="shared" si="52"/>
        <v>97.210760851625693</v>
      </c>
      <c r="G927" s="61"/>
    </row>
    <row r="928" spans="1:7" ht="15.75">
      <c r="A928" s="97" t="s">
        <v>7</v>
      </c>
      <c r="B928" s="85" t="s">
        <v>210</v>
      </c>
      <c r="C928" s="87">
        <v>800</v>
      </c>
      <c r="D928" s="145">
        <f>SUM(D929)</f>
        <v>7753.87</v>
      </c>
      <c r="E928" s="149">
        <f>E929</f>
        <v>7753.87</v>
      </c>
      <c r="F928" s="149">
        <f t="shared" si="52"/>
        <v>100</v>
      </c>
      <c r="G928" s="66"/>
    </row>
    <row r="929" spans="1:7" ht="15.75">
      <c r="A929" s="134" t="s">
        <v>44</v>
      </c>
      <c r="B929" s="85" t="s">
        <v>210</v>
      </c>
      <c r="C929" s="87">
        <v>850</v>
      </c>
      <c r="D929" s="145">
        <v>7753.87</v>
      </c>
      <c r="E929" s="149">
        <v>7753.87</v>
      </c>
      <c r="F929" s="149">
        <f t="shared" si="52"/>
        <v>100</v>
      </c>
      <c r="G929" s="66"/>
    </row>
    <row r="930" spans="1:7" ht="31.5">
      <c r="A930" s="96" t="s">
        <v>211</v>
      </c>
      <c r="B930" s="85" t="s">
        <v>212</v>
      </c>
      <c r="C930" s="101"/>
      <c r="D930" s="153">
        <f>SUM(D931)</f>
        <v>11793.42</v>
      </c>
      <c r="E930" s="155">
        <f>E931</f>
        <v>11645.14</v>
      </c>
      <c r="F930" s="149">
        <f t="shared" si="52"/>
        <v>98.742688719641976</v>
      </c>
      <c r="G930" s="62"/>
    </row>
    <row r="931" spans="1:7" ht="15.75">
      <c r="A931" s="96" t="s">
        <v>213</v>
      </c>
      <c r="B931" s="85" t="s">
        <v>214</v>
      </c>
      <c r="C931" s="83"/>
      <c r="D931" s="145">
        <f>SUM(D932)</f>
        <v>11793.42</v>
      </c>
      <c r="E931" s="148">
        <f>E932</f>
        <v>11645.14</v>
      </c>
      <c r="F931" s="149">
        <f t="shared" si="52"/>
        <v>98.742688719641976</v>
      </c>
      <c r="G931" s="61"/>
    </row>
    <row r="932" spans="1:7" ht="31.5">
      <c r="A932" s="100" t="s">
        <v>26</v>
      </c>
      <c r="B932" s="85" t="s">
        <v>214</v>
      </c>
      <c r="C932" s="83">
        <v>600</v>
      </c>
      <c r="D932" s="145">
        <f>SUM(D933)</f>
        <v>11793.42</v>
      </c>
      <c r="E932" s="148">
        <f>E933</f>
        <v>11645.14</v>
      </c>
      <c r="F932" s="149">
        <f t="shared" si="52"/>
        <v>98.742688719641976</v>
      </c>
      <c r="G932" s="61"/>
    </row>
    <row r="933" spans="1:7" ht="15.75">
      <c r="A933" s="100" t="s">
        <v>47</v>
      </c>
      <c r="B933" s="85" t="s">
        <v>214</v>
      </c>
      <c r="C933" s="87">
        <v>610</v>
      </c>
      <c r="D933" s="145">
        <f>SUM(D934)</f>
        <v>11793.42</v>
      </c>
      <c r="E933" s="149">
        <f>E934</f>
        <v>11645.14</v>
      </c>
      <c r="F933" s="149">
        <f t="shared" si="52"/>
        <v>98.742688719641976</v>
      </c>
      <c r="G933" s="61"/>
    </row>
    <row r="934" spans="1:7" ht="47.25">
      <c r="A934" s="135" t="s">
        <v>50</v>
      </c>
      <c r="B934" s="85" t="s">
        <v>214</v>
      </c>
      <c r="C934" s="101">
        <v>611</v>
      </c>
      <c r="D934" s="145">
        <v>11793.42</v>
      </c>
      <c r="E934" s="155">
        <v>11645.14</v>
      </c>
      <c r="F934" s="149">
        <f t="shared" si="52"/>
        <v>98.742688719641976</v>
      </c>
      <c r="G934" s="61"/>
    </row>
    <row r="935" spans="1:7" ht="15.75" hidden="1">
      <c r="A935" s="88"/>
      <c r="B935" s="85"/>
      <c r="C935" s="87"/>
      <c r="D935" s="145"/>
      <c r="E935" s="149"/>
      <c r="F935" s="149" t="e">
        <f t="shared" si="52"/>
        <v>#DIV/0!</v>
      </c>
      <c r="G935" s="12"/>
    </row>
    <row r="936" spans="1:7" ht="47.25">
      <c r="A936" s="80" t="s">
        <v>306</v>
      </c>
      <c r="B936" s="81" t="s">
        <v>307</v>
      </c>
      <c r="C936" s="94"/>
      <c r="D936" s="138">
        <f>SUM(D937,D954)</f>
        <v>27462.19</v>
      </c>
      <c r="E936" s="163">
        <f>E937+E954</f>
        <v>27462.170000000002</v>
      </c>
      <c r="F936" s="163">
        <f t="shared" si="52"/>
        <v>99.99992717259623</v>
      </c>
      <c r="G936" s="61"/>
    </row>
    <row r="937" spans="1:7" ht="78.75">
      <c r="A937" s="103" t="s">
        <v>308</v>
      </c>
      <c r="B937" s="85" t="s">
        <v>309</v>
      </c>
      <c r="C937" s="87"/>
      <c r="D937" s="145">
        <f>SUM(D938,D941,D944,D947,D951,)</f>
        <v>22483.14</v>
      </c>
      <c r="E937" s="149">
        <f>E938+E941+E944+E947+E951</f>
        <v>22483.13</v>
      </c>
      <c r="F937" s="149">
        <f t="shared" si="52"/>
        <v>99.999955522226884</v>
      </c>
      <c r="G937" s="61"/>
    </row>
    <row r="938" spans="1:7" ht="63">
      <c r="A938" s="103" t="s">
        <v>310</v>
      </c>
      <c r="B938" s="85" t="s">
        <v>311</v>
      </c>
      <c r="C938" s="87"/>
      <c r="D938" s="145">
        <f>SUM(D939)</f>
        <v>2864.02</v>
      </c>
      <c r="E938" s="149">
        <f>E939</f>
        <v>2864.01</v>
      </c>
      <c r="F938" s="149">
        <f t="shared" si="52"/>
        <v>99.999650840427108</v>
      </c>
      <c r="G938" s="61"/>
    </row>
    <row r="939" spans="1:7" ht="31.5">
      <c r="A939" s="86" t="s">
        <v>235</v>
      </c>
      <c r="B939" s="85" t="s">
        <v>311</v>
      </c>
      <c r="C939" s="87">
        <v>200</v>
      </c>
      <c r="D939" s="145">
        <f>SUM(D940)</f>
        <v>2864.02</v>
      </c>
      <c r="E939" s="149">
        <f>E940</f>
        <v>2864.01</v>
      </c>
      <c r="F939" s="149">
        <f t="shared" si="52"/>
        <v>99.999650840427108</v>
      </c>
      <c r="G939" s="61"/>
    </row>
    <row r="940" spans="1:7" ht="31.5">
      <c r="A940" s="86" t="s">
        <v>14</v>
      </c>
      <c r="B940" s="85" t="s">
        <v>311</v>
      </c>
      <c r="C940" s="87">
        <v>240</v>
      </c>
      <c r="D940" s="145">
        <v>2864.02</v>
      </c>
      <c r="E940" s="149">
        <v>2864.01</v>
      </c>
      <c r="F940" s="149">
        <f t="shared" si="52"/>
        <v>99.999650840427108</v>
      </c>
      <c r="G940" s="61"/>
    </row>
    <row r="941" spans="1:7" ht="47.25">
      <c r="A941" s="103" t="s">
        <v>312</v>
      </c>
      <c r="B941" s="85" t="s">
        <v>313</v>
      </c>
      <c r="C941" s="83"/>
      <c r="D941" s="145">
        <f>SUM(D942)</f>
        <v>17370</v>
      </c>
      <c r="E941" s="148">
        <v>17370</v>
      </c>
      <c r="F941" s="149">
        <f t="shared" si="52"/>
        <v>100</v>
      </c>
      <c r="G941" s="61"/>
    </row>
    <row r="942" spans="1:7" ht="31.5">
      <c r="A942" s="86" t="s">
        <v>235</v>
      </c>
      <c r="B942" s="85" t="s">
        <v>313</v>
      </c>
      <c r="C942" s="87">
        <v>200</v>
      </c>
      <c r="D942" s="145">
        <f>SUM(D943)</f>
        <v>17370</v>
      </c>
      <c r="E942" s="149">
        <v>17370</v>
      </c>
      <c r="F942" s="149">
        <f t="shared" si="52"/>
        <v>100</v>
      </c>
      <c r="G942" s="61"/>
    </row>
    <row r="943" spans="1:7" ht="31.5">
      <c r="A943" s="86" t="s">
        <v>14</v>
      </c>
      <c r="B943" s="85" t="s">
        <v>313</v>
      </c>
      <c r="C943" s="87">
        <v>240</v>
      </c>
      <c r="D943" s="145">
        <v>17370</v>
      </c>
      <c r="E943" s="149">
        <v>17370</v>
      </c>
      <c r="F943" s="149">
        <f t="shared" si="52"/>
        <v>100</v>
      </c>
      <c r="G943" s="61"/>
    </row>
    <row r="944" spans="1:7" ht="63">
      <c r="A944" s="86" t="s">
        <v>597</v>
      </c>
      <c r="B944" s="85" t="s">
        <v>598</v>
      </c>
      <c r="C944" s="87"/>
      <c r="D944" s="145">
        <f>SUM(D945)</f>
        <v>40</v>
      </c>
      <c r="E944" s="149">
        <v>40</v>
      </c>
      <c r="F944" s="149">
        <f t="shared" si="52"/>
        <v>100</v>
      </c>
      <c r="G944" s="66"/>
    </row>
    <row r="945" spans="1:7" ht="31.5">
      <c r="A945" s="86" t="s">
        <v>235</v>
      </c>
      <c r="B945" s="85" t="s">
        <v>598</v>
      </c>
      <c r="C945" s="87">
        <v>200</v>
      </c>
      <c r="D945" s="145">
        <f>SUM(D946)</f>
        <v>40</v>
      </c>
      <c r="E945" s="149">
        <v>40</v>
      </c>
      <c r="F945" s="149">
        <f t="shared" si="52"/>
        <v>100</v>
      </c>
      <c r="G945" s="66"/>
    </row>
    <row r="946" spans="1:7" ht="31.5">
      <c r="A946" s="86" t="s">
        <v>14</v>
      </c>
      <c r="B946" s="85" t="s">
        <v>598</v>
      </c>
      <c r="C946" s="87">
        <v>240</v>
      </c>
      <c r="D946" s="145">
        <v>40</v>
      </c>
      <c r="E946" s="149">
        <v>40</v>
      </c>
      <c r="F946" s="149">
        <f t="shared" si="52"/>
        <v>100</v>
      </c>
      <c r="G946" s="66"/>
    </row>
    <row r="947" spans="1:7" ht="47.25">
      <c r="A947" s="103" t="s">
        <v>320</v>
      </c>
      <c r="B947" s="85" t="s">
        <v>321</v>
      </c>
      <c r="C947" s="87"/>
      <c r="D947" s="145">
        <f>SUM(D948)</f>
        <v>1445.34</v>
      </c>
      <c r="E947" s="149">
        <f>E948</f>
        <v>1445.34</v>
      </c>
      <c r="F947" s="149">
        <f t="shared" si="52"/>
        <v>100</v>
      </c>
      <c r="G947" s="61"/>
    </row>
    <row r="948" spans="1:7" ht="31.5">
      <c r="A948" s="96" t="s">
        <v>26</v>
      </c>
      <c r="B948" s="85" t="s">
        <v>321</v>
      </c>
      <c r="C948" s="83">
        <v>600</v>
      </c>
      <c r="D948" s="145">
        <f>SUM(D949)</f>
        <v>1445.34</v>
      </c>
      <c r="E948" s="148">
        <f>E949</f>
        <v>1445.34</v>
      </c>
      <c r="F948" s="149">
        <f t="shared" si="52"/>
        <v>100</v>
      </c>
      <c r="G948" s="61"/>
    </row>
    <row r="949" spans="1:7" ht="15.75">
      <c r="A949" s="96" t="s">
        <v>47</v>
      </c>
      <c r="B949" s="85" t="s">
        <v>321</v>
      </c>
      <c r="C949" s="83">
        <v>610</v>
      </c>
      <c r="D949" s="145">
        <f>SUM(D950)</f>
        <v>1445.34</v>
      </c>
      <c r="E949" s="148">
        <f>E950</f>
        <v>1445.34</v>
      </c>
      <c r="F949" s="149">
        <f t="shared" si="52"/>
        <v>100</v>
      </c>
      <c r="G949" s="61"/>
    </row>
    <row r="950" spans="1:7" ht="47.25">
      <c r="A950" s="96" t="s">
        <v>50</v>
      </c>
      <c r="B950" s="85" t="s">
        <v>321</v>
      </c>
      <c r="C950" s="83">
        <v>611</v>
      </c>
      <c r="D950" s="145">
        <v>1445.34</v>
      </c>
      <c r="E950" s="148">
        <v>1445.34</v>
      </c>
      <c r="F950" s="149">
        <f t="shared" si="52"/>
        <v>100</v>
      </c>
      <c r="G950" s="61"/>
    </row>
    <row r="951" spans="1:7" ht="47.25">
      <c r="A951" s="103" t="s">
        <v>314</v>
      </c>
      <c r="B951" s="85" t="s">
        <v>315</v>
      </c>
      <c r="C951" s="87"/>
      <c r="D951" s="145">
        <f>SUM(D952)</f>
        <v>763.78</v>
      </c>
      <c r="E951" s="149">
        <f>E952</f>
        <v>763.78</v>
      </c>
      <c r="F951" s="149">
        <f t="shared" si="52"/>
        <v>100</v>
      </c>
      <c r="G951" s="61"/>
    </row>
    <row r="952" spans="1:7" ht="31.5">
      <c r="A952" s="86" t="s">
        <v>235</v>
      </c>
      <c r="B952" s="85" t="s">
        <v>315</v>
      </c>
      <c r="C952" s="87">
        <v>200</v>
      </c>
      <c r="D952" s="145">
        <f>SUM(D953)</f>
        <v>763.78</v>
      </c>
      <c r="E952" s="149">
        <f>E953</f>
        <v>763.78</v>
      </c>
      <c r="F952" s="149">
        <f t="shared" si="52"/>
        <v>100</v>
      </c>
      <c r="G952" s="61"/>
    </row>
    <row r="953" spans="1:7" ht="31.5">
      <c r="A953" s="86" t="s">
        <v>14</v>
      </c>
      <c r="B953" s="85" t="s">
        <v>315</v>
      </c>
      <c r="C953" s="87">
        <v>240</v>
      </c>
      <c r="D953" s="145">
        <v>763.78</v>
      </c>
      <c r="E953" s="149">
        <v>763.78</v>
      </c>
      <c r="F953" s="149">
        <f t="shared" si="52"/>
        <v>100</v>
      </c>
      <c r="G953" s="61"/>
    </row>
    <row r="954" spans="1:7" ht="31.5">
      <c r="A954" s="125" t="s">
        <v>664</v>
      </c>
      <c r="B954" s="85" t="s">
        <v>316</v>
      </c>
      <c r="C954" s="87"/>
      <c r="D954" s="145">
        <f>SUM(D955,D958,D961)</f>
        <v>4979.05</v>
      </c>
      <c r="E954" s="149">
        <f>E955+E958+E961</f>
        <v>4979.04</v>
      </c>
      <c r="F954" s="149">
        <f t="shared" si="52"/>
        <v>99.999799158474005</v>
      </c>
    </row>
    <row r="955" spans="1:7" ht="63">
      <c r="A955" s="109" t="s">
        <v>319</v>
      </c>
      <c r="B955" s="85" t="s">
        <v>317</v>
      </c>
      <c r="C955" s="87"/>
      <c r="D955" s="145">
        <f>SUM(D956)</f>
        <v>280.86</v>
      </c>
      <c r="E955" s="155">
        <f>E956</f>
        <v>280.86</v>
      </c>
      <c r="F955" s="149">
        <f t="shared" si="52"/>
        <v>100</v>
      </c>
    </row>
    <row r="956" spans="1:7" ht="31.5">
      <c r="A956" s="97" t="s">
        <v>235</v>
      </c>
      <c r="B956" s="85" t="s">
        <v>317</v>
      </c>
      <c r="C956" s="87">
        <v>200</v>
      </c>
      <c r="D956" s="145">
        <f>SUM(D957)</f>
        <v>280.86</v>
      </c>
      <c r="E956" s="149">
        <f>E957</f>
        <v>280.86</v>
      </c>
      <c r="F956" s="149">
        <f t="shared" si="52"/>
        <v>100</v>
      </c>
    </row>
    <row r="957" spans="1:7" ht="31.5">
      <c r="A957" s="97" t="s">
        <v>14</v>
      </c>
      <c r="B957" s="85" t="s">
        <v>317</v>
      </c>
      <c r="C957" s="87">
        <v>240</v>
      </c>
      <c r="D957" s="145">
        <v>280.86</v>
      </c>
      <c r="E957" s="149">
        <v>280.86</v>
      </c>
      <c r="F957" s="149">
        <f t="shared" si="52"/>
        <v>100</v>
      </c>
    </row>
    <row r="958" spans="1:7" ht="94.5">
      <c r="A958" s="109" t="s">
        <v>324</v>
      </c>
      <c r="B958" s="85" t="s">
        <v>665</v>
      </c>
      <c r="C958" s="87"/>
      <c r="D958" s="145">
        <f>SUM(D959)</f>
        <v>4114.09</v>
      </c>
      <c r="E958" s="149">
        <f>E959</f>
        <v>4114.08</v>
      </c>
      <c r="F958" s="149">
        <f t="shared" si="52"/>
        <v>99.999756932881866</v>
      </c>
    </row>
    <row r="959" spans="1:7" ht="31.5">
      <c r="A959" s="97" t="s">
        <v>235</v>
      </c>
      <c r="B959" s="85" t="s">
        <v>665</v>
      </c>
      <c r="C959" s="87">
        <v>200</v>
      </c>
      <c r="D959" s="145">
        <f>SUM(D960)</f>
        <v>4114.09</v>
      </c>
      <c r="E959" s="149">
        <f>E960</f>
        <v>4114.08</v>
      </c>
      <c r="F959" s="149">
        <f t="shared" si="52"/>
        <v>99.999756932881866</v>
      </c>
    </row>
    <row r="960" spans="1:7" ht="31.5">
      <c r="A960" s="97" t="s">
        <v>14</v>
      </c>
      <c r="B960" s="85" t="s">
        <v>665</v>
      </c>
      <c r="C960" s="87">
        <v>240</v>
      </c>
      <c r="D960" s="154">
        <v>4114.09</v>
      </c>
      <c r="E960" s="149">
        <v>4114.08</v>
      </c>
      <c r="F960" s="149">
        <f t="shared" si="52"/>
        <v>99.999756932881866</v>
      </c>
    </row>
    <row r="961" spans="1:7" ht="47.25">
      <c r="A961" s="109" t="s">
        <v>318</v>
      </c>
      <c r="B961" s="85" t="s">
        <v>666</v>
      </c>
      <c r="C961" s="87"/>
      <c r="D961" s="145">
        <f>SUM(D962)</f>
        <v>584.1</v>
      </c>
      <c r="E961" s="149">
        <f>E962</f>
        <v>584.1</v>
      </c>
      <c r="F961" s="149">
        <f t="shared" si="52"/>
        <v>100</v>
      </c>
    </row>
    <row r="962" spans="1:7" ht="31.5">
      <c r="A962" s="97" t="s">
        <v>235</v>
      </c>
      <c r="B962" s="85" t="s">
        <v>666</v>
      </c>
      <c r="C962" s="87">
        <v>200</v>
      </c>
      <c r="D962" s="145">
        <f>SUM(D963)</f>
        <v>584.1</v>
      </c>
      <c r="E962" s="149">
        <f>E963</f>
        <v>584.1</v>
      </c>
      <c r="F962" s="149">
        <f t="shared" si="52"/>
        <v>100</v>
      </c>
    </row>
    <row r="963" spans="1:7" ht="31.5">
      <c r="A963" s="97" t="s">
        <v>14</v>
      </c>
      <c r="B963" s="85" t="s">
        <v>666</v>
      </c>
      <c r="C963" s="87">
        <v>240</v>
      </c>
      <c r="D963" s="145">
        <v>584.1</v>
      </c>
      <c r="E963" s="149">
        <v>584.1</v>
      </c>
      <c r="F963" s="149">
        <f t="shared" si="52"/>
        <v>100</v>
      </c>
    </row>
    <row r="964" spans="1:7" ht="15.75" hidden="1">
      <c r="A964" s="84"/>
      <c r="B964" s="85"/>
      <c r="C964" s="83"/>
      <c r="D964" s="145"/>
      <c r="E964" s="148"/>
      <c r="F964" s="149" t="e">
        <f t="shared" si="52"/>
        <v>#DIV/0!</v>
      </c>
      <c r="G964" s="12"/>
    </row>
    <row r="965" spans="1:7" ht="31.5">
      <c r="A965" s="80" t="s">
        <v>435</v>
      </c>
      <c r="B965" s="81" t="s">
        <v>322</v>
      </c>
      <c r="C965" s="94"/>
      <c r="D965" s="138">
        <f>SUM(D966,D1010)</f>
        <v>69142.61</v>
      </c>
      <c r="E965" s="163">
        <f>E966+E1010</f>
        <v>67198.009999999995</v>
      </c>
      <c r="F965" s="163">
        <f t="shared" si="52"/>
        <v>97.187551930712473</v>
      </c>
      <c r="G965" s="61"/>
    </row>
    <row r="966" spans="1:7" ht="47.25">
      <c r="A966" s="84" t="s">
        <v>436</v>
      </c>
      <c r="B966" s="85" t="s">
        <v>437</v>
      </c>
      <c r="C966" s="87"/>
      <c r="D966" s="145">
        <f>SUM(D967,D971,D975,D979,D989)</f>
        <v>16325.08</v>
      </c>
      <c r="E966" s="152">
        <f>E967+E971+E975+E979+E989</f>
        <v>15556.319999999998</v>
      </c>
      <c r="F966" s="149">
        <f t="shared" si="52"/>
        <v>95.290926598828293</v>
      </c>
      <c r="G966" s="66"/>
    </row>
    <row r="967" spans="1:7" ht="47.25">
      <c r="A967" s="95" t="s">
        <v>716</v>
      </c>
      <c r="B967" s="85" t="s">
        <v>438</v>
      </c>
      <c r="C967" s="87"/>
      <c r="D967" s="145">
        <f>SUM(D968,)</f>
        <v>9838.44</v>
      </c>
      <c r="E967" s="152">
        <f>E968</f>
        <v>9838.3799999999992</v>
      </c>
      <c r="F967" s="149">
        <f t="shared" si="52"/>
        <v>99.999390147218449</v>
      </c>
      <c r="G967" s="66"/>
    </row>
    <row r="968" spans="1:7" ht="31.5">
      <c r="A968" s="95" t="s">
        <v>97</v>
      </c>
      <c r="B968" s="85" t="s">
        <v>439</v>
      </c>
      <c r="C968" s="87"/>
      <c r="D968" s="145">
        <f>SUM(D969)</f>
        <v>9838.44</v>
      </c>
      <c r="E968" s="152">
        <f>E969</f>
        <v>9838.3799999999992</v>
      </c>
      <c r="F968" s="149">
        <f t="shared" si="52"/>
        <v>99.999390147218449</v>
      </c>
      <c r="G968" s="66"/>
    </row>
    <row r="969" spans="1:7" ht="31.5">
      <c r="A969" s="86" t="s">
        <v>235</v>
      </c>
      <c r="B969" s="85" t="s">
        <v>439</v>
      </c>
      <c r="C969" s="87">
        <v>200</v>
      </c>
      <c r="D969" s="145">
        <f>SUM(D970)</f>
        <v>9838.44</v>
      </c>
      <c r="E969" s="152">
        <f>E970</f>
        <v>9838.3799999999992</v>
      </c>
      <c r="F969" s="149">
        <f t="shared" ref="F969:F1032" si="53">(E969/D969)*100</f>
        <v>99.999390147218449</v>
      </c>
      <c r="G969" s="66"/>
    </row>
    <row r="970" spans="1:7" ht="31.5">
      <c r="A970" s="86" t="s">
        <v>14</v>
      </c>
      <c r="B970" s="85" t="s">
        <v>439</v>
      </c>
      <c r="C970" s="87">
        <v>240</v>
      </c>
      <c r="D970" s="154">
        <v>9838.44</v>
      </c>
      <c r="E970" s="152">
        <v>9838.3799999999992</v>
      </c>
      <c r="F970" s="149">
        <f t="shared" si="53"/>
        <v>99.999390147218449</v>
      </c>
      <c r="G970" s="68"/>
    </row>
    <row r="971" spans="1:7" ht="63">
      <c r="A971" s="95" t="s">
        <v>717</v>
      </c>
      <c r="B971" s="85" t="s">
        <v>440</v>
      </c>
      <c r="C971" s="87"/>
      <c r="D971" s="145">
        <f>SUM(D972)</f>
        <v>2565</v>
      </c>
      <c r="E971" s="152">
        <f>E972</f>
        <v>2216.4499999999998</v>
      </c>
      <c r="F971" s="149">
        <f t="shared" si="53"/>
        <v>86.411306042884988</v>
      </c>
      <c r="G971" s="66"/>
    </row>
    <row r="972" spans="1:7" ht="31.5">
      <c r="A972" s="95" t="s">
        <v>97</v>
      </c>
      <c r="B972" s="85" t="s">
        <v>441</v>
      </c>
      <c r="C972" s="87"/>
      <c r="D972" s="145">
        <f>SUM(D973)</f>
        <v>2565</v>
      </c>
      <c r="E972" s="152">
        <f>E973</f>
        <v>2216.4499999999998</v>
      </c>
      <c r="F972" s="149">
        <f t="shared" si="53"/>
        <v>86.411306042884988</v>
      </c>
      <c r="G972" s="66"/>
    </row>
    <row r="973" spans="1:7" ht="31.5">
      <c r="A973" s="86" t="s">
        <v>235</v>
      </c>
      <c r="B973" s="85" t="s">
        <v>441</v>
      </c>
      <c r="C973" s="87">
        <v>200</v>
      </c>
      <c r="D973" s="145">
        <f>SUM(D974)</f>
        <v>2565</v>
      </c>
      <c r="E973" s="152">
        <f>E974</f>
        <v>2216.4499999999998</v>
      </c>
      <c r="F973" s="149">
        <f t="shared" si="53"/>
        <v>86.411306042884988</v>
      </c>
      <c r="G973" s="66"/>
    </row>
    <row r="974" spans="1:7" ht="31.5">
      <c r="A974" s="86" t="s">
        <v>14</v>
      </c>
      <c r="B974" s="85" t="s">
        <v>441</v>
      </c>
      <c r="C974" s="87">
        <v>240</v>
      </c>
      <c r="D974" s="145">
        <v>2565</v>
      </c>
      <c r="E974" s="152">
        <v>2216.4499999999998</v>
      </c>
      <c r="F974" s="149">
        <f t="shared" si="53"/>
        <v>86.411306042884988</v>
      </c>
      <c r="G974" s="66"/>
    </row>
    <row r="975" spans="1:7" ht="47.25">
      <c r="A975" s="95" t="s">
        <v>718</v>
      </c>
      <c r="B975" s="85" t="s">
        <v>442</v>
      </c>
      <c r="C975" s="87"/>
      <c r="D975" s="145">
        <f>SUM(D976)</f>
        <v>582.74</v>
      </c>
      <c r="E975" s="152">
        <f>E976</f>
        <v>582.74</v>
      </c>
      <c r="F975" s="149">
        <f t="shared" si="53"/>
        <v>100</v>
      </c>
      <c r="G975" s="66"/>
    </row>
    <row r="976" spans="1:7" ht="31.5">
      <c r="A976" s="95" t="s">
        <v>97</v>
      </c>
      <c r="B976" s="85" t="s">
        <v>443</v>
      </c>
      <c r="C976" s="87"/>
      <c r="D976" s="145">
        <f>SUM(D977)</f>
        <v>582.74</v>
      </c>
      <c r="E976" s="152">
        <f>E977</f>
        <v>582.74</v>
      </c>
      <c r="F976" s="149">
        <f t="shared" si="53"/>
        <v>100</v>
      </c>
      <c r="G976" s="66"/>
    </row>
    <row r="977" spans="1:7" ht="31.5">
      <c r="A977" s="86" t="s">
        <v>235</v>
      </c>
      <c r="B977" s="85" t="s">
        <v>443</v>
      </c>
      <c r="C977" s="87">
        <v>200</v>
      </c>
      <c r="D977" s="145">
        <f>SUM(D978)</f>
        <v>582.74</v>
      </c>
      <c r="E977" s="152">
        <f>E978</f>
        <v>582.74</v>
      </c>
      <c r="F977" s="149">
        <f t="shared" si="53"/>
        <v>100</v>
      </c>
      <c r="G977" s="66"/>
    </row>
    <row r="978" spans="1:7" ht="31.5">
      <c r="A978" s="86" t="s">
        <v>14</v>
      </c>
      <c r="B978" s="85" t="s">
        <v>443</v>
      </c>
      <c r="C978" s="87">
        <v>240</v>
      </c>
      <c r="D978" s="145">
        <v>582.74</v>
      </c>
      <c r="E978" s="152">
        <v>582.74</v>
      </c>
      <c r="F978" s="149">
        <f t="shared" si="53"/>
        <v>100</v>
      </c>
      <c r="G978" s="66"/>
    </row>
    <row r="979" spans="1:7" ht="47.25">
      <c r="A979" s="95" t="s">
        <v>719</v>
      </c>
      <c r="B979" s="85" t="s">
        <v>444</v>
      </c>
      <c r="C979" s="87"/>
      <c r="D979" s="145">
        <f>SUM(D980,D983,D986)</f>
        <v>1669.9</v>
      </c>
      <c r="E979" s="152">
        <f>E980+E983+E986</f>
        <v>1272.3400000000001</v>
      </c>
      <c r="F979" s="149">
        <f t="shared" si="53"/>
        <v>76.192586382418114</v>
      </c>
      <c r="G979" s="66"/>
    </row>
    <row r="980" spans="1:7" ht="31.5">
      <c r="A980" s="95" t="s">
        <v>97</v>
      </c>
      <c r="B980" s="85" t="s">
        <v>445</v>
      </c>
      <c r="C980" s="87"/>
      <c r="D980" s="145">
        <f>SUM(D981)</f>
        <v>1004.9</v>
      </c>
      <c r="E980" s="152">
        <f>E981</f>
        <v>833.46</v>
      </c>
      <c r="F980" s="149">
        <f t="shared" si="53"/>
        <v>82.939595979699476</v>
      </c>
      <c r="G980" s="66"/>
    </row>
    <row r="981" spans="1:7" ht="31.5">
      <c r="A981" s="86" t="s">
        <v>235</v>
      </c>
      <c r="B981" s="85" t="s">
        <v>445</v>
      </c>
      <c r="C981" s="87">
        <v>200</v>
      </c>
      <c r="D981" s="145">
        <f>SUM(D982)</f>
        <v>1004.9</v>
      </c>
      <c r="E981" s="152">
        <f>E982</f>
        <v>833.46</v>
      </c>
      <c r="F981" s="149">
        <f t="shared" si="53"/>
        <v>82.939595979699476</v>
      </c>
      <c r="G981" s="66"/>
    </row>
    <row r="982" spans="1:7" ht="31.5">
      <c r="A982" s="86" t="s">
        <v>14</v>
      </c>
      <c r="B982" s="85" t="s">
        <v>445</v>
      </c>
      <c r="C982" s="87">
        <v>240</v>
      </c>
      <c r="D982" s="145">
        <v>1004.9</v>
      </c>
      <c r="E982" s="152">
        <v>833.46</v>
      </c>
      <c r="F982" s="149">
        <f t="shared" si="53"/>
        <v>82.939595979699476</v>
      </c>
      <c r="G982" s="66"/>
    </row>
    <row r="983" spans="1:7" ht="31.5">
      <c r="A983" s="86" t="s">
        <v>702</v>
      </c>
      <c r="B983" s="85" t="s">
        <v>703</v>
      </c>
      <c r="C983" s="87"/>
      <c r="D983" s="145">
        <f>SUM(D984)</f>
        <v>493</v>
      </c>
      <c r="E983" s="152">
        <f>E984</f>
        <v>325.20999999999998</v>
      </c>
      <c r="F983" s="149">
        <f t="shared" si="53"/>
        <v>65.965517241379303</v>
      </c>
      <c r="G983" s="66"/>
    </row>
    <row r="984" spans="1:7" ht="31.5">
      <c r="A984" s="86" t="s">
        <v>235</v>
      </c>
      <c r="B984" s="85" t="s">
        <v>703</v>
      </c>
      <c r="C984" s="87">
        <v>200</v>
      </c>
      <c r="D984" s="145">
        <f>SUM(D985)</f>
        <v>493</v>
      </c>
      <c r="E984" s="152">
        <f>E985</f>
        <v>325.20999999999998</v>
      </c>
      <c r="F984" s="149">
        <f t="shared" si="53"/>
        <v>65.965517241379303</v>
      </c>
      <c r="G984" s="66"/>
    </row>
    <row r="985" spans="1:7" ht="31.5">
      <c r="A985" s="86" t="s">
        <v>14</v>
      </c>
      <c r="B985" s="85" t="s">
        <v>703</v>
      </c>
      <c r="C985" s="87">
        <v>240</v>
      </c>
      <c r="D985" s="145">
        <v>493</v>
      </c>
      <c r="E985" s="152">
        <v>325.20999999999998</v>
      </c>
      <c r="F985" s="149">
        <f t="shared" si="53"/>
        <v>65.965517241379303</v>
      </c>
      <c r="G985" s="66"/>
    </row>
    <row r="986" spans="1:7" ht="173.25">
      <c r="A986" s="86" t="s">
        <v>694</v>
      </c>
      <c r="B986" s="85" t="s">
        <v>691</v>
      </c>
      <c r="C986" s="87"/>
      <c r="D986" s="145">
        <f>SUM(D987)</f>
        <v>172</v>
      </c>
      <c r="E986" s="152">
        <f>E987</f>
        <v>113.67</v>
      </c>
      <c r="F986" s="149">
        <f t="shared" si="53"/>
        <v>66.087209302325576</v>
      </c>
      <c r="G986" s="66"/>
    </row>
    <row r="987" spans="1:7" ht="31.5">
      <c r="A987" s="86" t="s">
        <v>235</v>
      </c>
      <c r="B987" s="85" t="s">
        <v>691</v>
      </c>
      <c r="C987" s="87">
        <v>200</v>
      </c>
      <c r="D987" s="145">
        <f>SUM(D988)</f>
        <v>172</v>
      </c>
      <c r="E987" s="152">
        <f>E988</f>
        <v>113.67</v>
      </c>
      <c r="F987" s="149">
        <f t="shared" si="53"/>
        <v>66.087209302325576</v>
      </c>
      <c r="G987" s="66"/>
    </row>
    <row r="988" spans="1:7" ht="31.5">
      <c r="A988" s="86" t="s">
        <v>14</v>
      </c>
      <c r="B988" s="85" t="s">
        <v>691</v>
      </c>
      <c r="C988" s="87">
        <v>240</v>
      </c>
      <c r="D988" s="145">
        <v>172</v>
      </c>
      <c r="E988" s="152">
        <v>113.67</v>
      </c>
      <c r="F988" s="149">
        <f t="shared" si="53"/>
        <v>66.087209302325576</v>
      </c>
      <c r="G988" s="66"/>
    </row>
    <row r="989" spans="1:7" ht="47.25">
      <c r="A989" s="84" t="s">
        <v>601</v>
      </c>
      <c r="B989" s="85" t="s">
        <v>602</v>
      </c>
      <c r="C989" s="87"/>
      <c r="D989" s="145">
        <f>SUM(D990,D996,D1002,D1006)</f>
        <v>1669</v>
      </c>
      <c r="E989" s="152">
        <f>E990+E996+E1002+E1006</f>
        <v>1646.4099999999999</v>
      </c>
      <c r="F989" s="149">
        <f t="shared" si="53"/>
        <v>98.646494907130005</v>
      </c>
      <c r="G989" s="66"/>
    </row>
    <row r="990" spans="1:7" ht="47.25">
      <c r="A990" s="84" t="s">
        <v>699</v>
      </c>
      <c r="B990" s="85" t="s">
        <v>698</v>
      </c>
      <c r="C990" s="87"/>
      <c r="D990" s="145">
        <f>SUM(D991,D994)</f>
        <v>604</v>
      </c>
      <c r="E990" s="152">
        <f>E991+E994</f>
        <v>590.45000000000005</v>
      </c>
      <c r="F990" s="149">
        <f t="shared" si="53"/>
        <v>97.756622516556305</v>
      </c>
      <c r="G990" s="66"/>
    </row>
    <row r="991" spans="1:7" ht="31.5">
      <c r="A991" s="96" t="s">
        <v>26</v>
      </c>
      <c r="B991" s="85" t="s">
        <v>698</v>
      </c>
      <c r="C991" s="83">
        <v>600</v>
      </c>
      <c r="D991" s="145">
        <f>SUM(D992)</f>
        <v>302</v>
      </c>
      <c r="E991" s="152">
        <f>E992</f>
        <v>293.64999999999998</v>
      </c>
      <c r="F991" s="149">
        <f t="shared" si="53"/>
        <v>97.235099337748338</v>
      </c>
      <c r="G991" s="66"/>
    </row>
    <row r="992" spans="1:7" ht="15.75">
      <c r="A992" s="96" t="s">
        <v>47</v>
      </c>
      <c r="B992" s="85" t="s">
        <v>698</v>
      </c>
      <c r="C992" s="83">
        <v>610</v>
      </c>
      <c r="D992" s="145">
        <f t="shared" ref="D992" si="54">SUM(D993)</f>
        <v>302</v>
      </c>
      <c r="E992" s="152">
        <f>E993</f>
        <v>293.64999999999998</v>
      </c>
      <c r="F992" s="149">
        <f t="shared" si="53"/>
        <v>97.235099337748338</v>
      </c>
      <c r="G992" s="66"/>
    </row>
    <row r="993" spans="1:7" ht="15.75">
      <c r="A993" s="96" t="s">
        <v>48</v>
      </c>
      <c r="B993" s="85" t="s">
        <v>698</v>
      </c>
      <c r="C993" s="83">
        <v>612</v>
      </c>
      <c r="D993" s="145">
        <v>302</v>
      </c>
      <c r="E993" s="152">
        <f>146.84+146.81</f>
        <v>293.64999999999998</v>
      </c>
      <c r="F993" s="149">
        <f t="shared" si="53"/>
        <v>97.235099337748338</v>
      </c>
      <c r="G993" s="66"/>
    </row>
    <row r="994" spans="1:7" ht="31.5">
      <c r="A994" s="86" t="s">
        <v>235</v>
      </c>
      <c r="B994" s="85" t="s">
        <v>698</v>
      </c>
      <c r="C994" s="83">
        <v>200</v>
      </c>
      <c r="D994" s="145">
        <f>SUM(D995)</f>
        <v>302</v>
      </c>
      <c r="E994" s="152">
        <f>E995</f>
        <v>296.8</v>
      </c>
      <c r="F994" s="149">
        <f t="shared" si="53"/>
        <v>98.278145695364245</v>
      </c>
      <c r="G994" s="66"/>
    </row>
    <row r="995" spans="1:7" ht="31.5">
      <c r="A995" s="86" t="s">
        <v>14</v>
      </c>
      <c r="B995" s="85" t="s">
        <v>698</v>
      </c>
      <c r="C995" s="83">
        <v>240</v>
      </c>
      <c r="D995" s="145">
        <v>302</v>
      </c>
      <c r="E995" s="152">
        <v>296.8</v>
      </c>
      <c r="F995" s="149">
        <f t="shared" si="53"/>
        <v>98.278145695364245</v>
      </c>
      <c r="G995" s="66"/>
    </row>
    <row r="996" spans="1:7" ht="47.25">
      <c r="A996" s="84" t="s">
        <v>701</v>
      </c>
      <c r="B996" s="85" t="s">
        <v>700</v>
      </c>
      <c r="C996" s="83"/>
      <c r="D996" s="145">
        <f>SUM(D997,D1000)</f>
        <v>211</v>
      </c>
      <c r="E996" s="152">
        <f>E997+E1000</f>
        <v>206.32</v>
      </c>
      <c r="F996" s="149">
        <f t="shared" si="53"/>
        <v>97.781990521327018</v>
      </c>
      <c r="G996" s="66"/>
    </row>
    <row r="997" spans="1:7" ht="31.5">
      <c r="A997" s="96" t="s">
        <v>26</v>
      </c>
      <c r="B997" s="85" t="s">
        <v>700</v>
      </c>
      <c r="C997" s="83">
        <v>600</v>
      </c>
      <c r="D997" s="145">
        <f>SUM(D998)</f>
        <v>106</v>
      </c>
      <c r="E997" s="152">
        <f>E998</f>
        <v>103.12</v>
      </c>
      <c r="F997" s="149">
        <f t="shared" si="53"/>
        <v>97.283018867924525</v>
      </c>
      <c r="G997" s="66"/>
    </row>
    <row r="998" spans="1:7" ht="15.75">
      <c r="A998" s="96" t="s">
        <v>47</v>
      </c>
      <c r="B998" s="85" t="s">
        <v>700</v>
      </c>
      <c r="C998" s="83">
        <v>610</v>
      </c>
      <c r="D998" s="145">
        <f t="shared" ref="D998" si="55">SUM(D999)</f>
        <v>106</v>
      </c>
      <c r="E998" s="152">
        <f>E999</f>
        <v>103.12</v>
      </c>
      <c r="F998" s="149">
        <f t="shared" si="53"/>
        <v>97.283018867924525</v>
      </c>
      <c r="G998" s="66"/>
    </row>
    <row r="999" spans="1:7" ht="15.75">
      <c r="A999" s="96" t="s">
        <v>48</v>
      </c>
      <c r="B999" s="85" t="s">
        <v>700</v>
      </c>
      <c r="C999" s="83">
        <v>612</v>
      </c>
      <c r="D999" s="145">
        <v>106</v>
      </c>
      <c r="E999" s="152">
        <f>51.59+51.53</f>
        <v>103.12</v>
      </c>
      <c r="F999" s="149">
        <f t="shared" si="53"/>
        <v>97.283018867924525</v>
      </c>
      <c r="G999" s="66"/>
    </row>
    <row r="1000" spans="1:7" ht="31.5">
      <c r="A1000" s="86" t="s">
        <v>235</v>
      </c>
      <c r="B1000" s="85" t="s">
        <v>700</v>
      </c>
      <c r="C1000" s="83">
        <v>200</v>
      </c>
      <c r="D1000" s="145">
        <f>SUM(D1001)</f>
        <v>105</v>
      </c>
      <c r="E1000" s="152">
        <f>E1001</f>
        <v>103.2</v>
      </c>
      <c r="F1000" s="149">
        <f t="shared" si="53"/>
        <v>98.285714285714292</v>
      </c>
      <c r="G1000" s="66"/>
    </row>
    <row r="1001" spans="1:7" ht="31.5">
      <c r="A1001" s="86" t="s">
        <v>14</v>
      </c>
      <c r="B1001" s="85" t="s">
        <v>700</v>
      </c>
      <c r="C1001" s="83">
        <v>240</v>
      </c>
      <c r="D1001" s="145">
        <v>105</v>
      </c>
      <c r="E1001" s="152">
        <v>103.2</v>
      </c>
      <c r="F1001" s="149">
        <f t="shared" si="53"/>
        <v>98.285714285714292</v>
      </c>
      <c r="G1001" s="66"/>
    </row>
    <row r="1002" spans="1:7" ht="31.5">
      <c r="A1002" s="96" t="s">
        <v>596</v>
      </c>
      <c r="B1002" s="85" t="s">
        <v>603</v>
      </c>
      <c r="C1002" s="83"/>
      <c r="D1002" s="145">
        <f t="shared" ref="D1002:D1004" si="56">SUM(D1003)</f>
        <v>564</v>
      </c>
      <c r="E1002" s="152">
        <f>E1003</f>
        <v>560.76</v>
      </c>
      <c r="F1002" s="149">
        <f t="shared" si="53"/>
        <v>99.425531914893611</v>
      </c>
      <c r="G1002" s="66"/>
    </row>
    <row r="1003" spans="1:7" ht="31.5">
      <c r="A1003" s="96" t="s">
        <v>26</v>
      </c>
      <c r="B1003" s="85" t="s">
        <v>603</v>
      </c>
      <c r="C1003" s="83">
        <v>600</v>
      </c>
      <c r="D1003" s="145">
        <f>SUM(D1004,)</f>
        <v>564</v>
      </c>
      <c r="E1003" s="152">
        <f>E1004</f>
        <v>560.76</v>
      </c>
      <c r="F1003" s="149">
        <f t="shared" si="53"/>
        <v>99.425531914893611</v>
      </c>
      <c r="G1003" s="66"/>
    </row>
    <row r="1004" spans="1:7" ht="15.75">
      <c r="A1004" s="96" t="s">
        <v>47</v>
      </c>
      <c r="B1004" s="85" t="s">
        <v>603</v>
      </c>
      <c r="C1004" s="83">
        <v>610</v>
      </c>
      <c r="D1004" s="145">
        <f t="shared" si="56"/>
        <v>564</v>
      </c>
      <c r="E1004" s="152">
        <f>E1005</f>
        <v>560.76</v>
      </c>
      <c r="F1004" s="149">
        <f t="shared" si="53"/>
        <v>99.425531914893611</v>
      </c>
      <c r="G1004" s="66"/>
    </row>
    <row r="1005" spans="1:7" ht="15.75">
      <c r="A1005" s="96" t="s">
        <v>48</v>
      </c>
      <c r="B1005" s="85" t="s">
        <v>603</v>
      </c>
      <c r="C1005" s="83">
        <v>612</v>
      </c>
      <c r="D1005" s="145">
        <v>564</v>
      </c>
      <c r="E1005" s="152">
        <v>560.76</v>
      </c>
      <c r="F1005" s="149">
        <f t="shared" si="53"/>
        <v>99.425531914893611</v>
      </c>
      <c r="G1005" s="66"/>
    </row>
    <row r="1006" spans="1:7" ht="31.5">
      <c r="A1006" s="96" t="s">
        <v>604</v>
      </c>
      <c r="B1006" s="85" t="s">
        <v>605</v>
      </c>
      <c r="C1006" s="83"/>
      <c r="D1006" s="145">
        <f t="shared" ref="D1006:D1008" si="57">SUM(D1007)</f>
        <v>290</v>
      </c>
      <c r="E1006" s="148">
        <f>E1007</f>
        <v>288.88</v>
      </c>
      <c r="F1006" s="149">
        <f t="shared" si="53"/>
        <v>99.613793103448273</v>
      </c>
      <c r="G1006" s="66"/>
    </row>
    <row r="1007" spans="1:7" ht="31.5">
      <c r="A1007" s="96" t="s">
        <v>26</v>
      </c>
      <c r="B1007" s="85" t="s">
        <v>605</v>
      </c>
      <c r="C1007" s="83">
        <v>600</v>
      </c>
      <c r="D1007" s="145">
        <f>SUM(D1008,)</f>
        <v>290</v>
      </c>
      <c r="E1007" s="148">
        <f>E1008</f>
        <v>288.88</v>
      </c>
      <c r="F1007" s="149">
        <f t="shared" si="53"/>
        <v>99.613793103448273</v>
      </c>
      <c r="G1007" s="66"/>
    </row>
    <row r="1008" spans="1:7" ht="15.75">
      <c r="A1008" s="96" t="s">
        <v>47</v>
      </c>
      <c r="B1008" s="85" t="s">
        <v>605</v>
      </c>
      <c r="C1008" s="83">
        <v>610</v>
      </c>
      <c r="D1008" s="145">
        <f t="shared" si="57"/>
        <v>290</v>
      </c>
      <c r="E1008" s="148">
        <f>E1009</f>
        <v>288.88</v>
      </c>
      <c r="F1008" s="149">
        <f t="shared" si="53"/>
        <v>99.613793103448273</v>
      </c>
      <c r="G1008" s="66"/>
    </row>
    <row r="1009" spans="1:7" ht="15.75">
      <c r="A1009" s="96" t="s">
        <v>48</v>
      </c>
      <c r="B1009" s="85" t="s">
        <v>605</v>
      </c>
      <c r="C1009" s="83">
        <v>612</v>
      </c>
      <c r="D1009" s="145">
        <v>290</v>
      </c>
      <c r="E1009" s="148">
        <v>288.88</v>
      </c>
      <c r="F1009" s="149">
        <f t="shared" si="53"/>
        <v>99.613793103448273</v>
      </c>
      <c r="G1009" s="66"/>
    </row>
    <row r="1010" spans="1:7" ht="63">
      <c r="A1010" s="84" t="s">
        <v>446</v>
      </c>
      <c r="B1010" s="85" t="s">
        <v>447</v>
      </c>
      <c r="C1010" s="112"/>
      <c r="D1010" s="145">
        <f>SUM(D1011,D1033)</f>
        <v>52817.53</v>
      </c>
      <c r="E1010" s="152">
        <f>E1011+E1033</f>
        <v>51641.689999999995</v>
      </c>
      <c r="F1010" s="149">
        <f t="shared" si="53"/>
        <v>97.773769428445434</v>
      </c>
      <c r="G1010" s="66"/>
    </row>
    <row r="1011" spans="1:7" ht="15.75">
      <c r="A1011" s="136" t="s">
        <v>637</v>
      </c>
      <c r="B1011" s="85" t="s">
        <v>448</v>
      </c>
      <c r="C1011" s="112"/>
      <c r="D1011" s="145">
        <f>SUM(D1012,D1017,D1021,D1025,D1029)</f>
        <v>51217.53</v>
      </c>
      <c r="E1011" s="152">
        <f>E1012+E1017+E1021+E1025+E1029</f>
        <v>51190.439999999995</v>
      </c>
      <c r="F1011" s="149">
        <f t="shared" si="53"/>
        <v>99.947107953077776</v>
      </c>
      <c r="G1011" s="66"/>
    </row>
    <row r="1012" spans="1:7" ht="31.5">
      <c r="A1012" s="106" t="s">
        <v>107</v>
      </c>
      <c r="B1012" s="85" t="s">
        <v>449</v>
      </c>
      <c r="C1012" s="87"/>
      <c r="D1012" s="145">
        <f>SUM(D1013)</f>
        <v>43693.53</v>
      </c>
      <c r="E1012" s="152">
        <f>E1013</f>
        <v>43666.439999999995</v>
      </c>
      <c r="F1012" s="149">
        <f t="shared" si="53"/>
        <v>99.937999973909172</v>
      </c>
      <c r="G1012" s="66"/>
    </row>
    <row r="1013" spans="1:7" ht="31.5">
      <c r="A1013" s="96" t="s">
        <v>26</v>
      </c>
      <c r="B1013" s="85" t="s">
        <v>449</v>
      </c>
      <c r="C1013" s="83">
        <v>600</v>
      </c>
      <c r="D1013" s="145">
        <f>SUM(D1014)</f>
        <v>43693.53</v>
      </c>
      <c r="E1013" s="152">
        <f>E1014</f>
        <v>43666.439999999995</v>
      </c>
      <c r="F1013" s="149">
        <f t="shared" si="53"/>
        <v>99.937999973909172</v>
      </c>
      <c r="G1013" s="66"/>
    </row>
    <row r="1014" spans="1:7" ht="15.75">
      <c r="A1014" s="96" t="s">
        <v>47</v>
      </c>
      <c r="B1014" s="85" t="s">
        <v>449</v>
      </c>
      <c r="C1014" s="83">
        <v>610</v>
      </c>
      <c r="D1014" s="145">
        <f>SUM(D1015,D1016)</f>
        <v>43693.53</v>
      </c>
      <c r="E1014" s="152">
        <f>E1015+E1016</f>
        <v>43666.439999999995</v>
      </c>
      <c r="F1014" s="149">
        <f t="shared" si="53"/>
        <v>99.937999973909172</v>
      </c>
      <c r="G1014" s="66"/>
    </row>
    <row r="1015" spans="1:7" ht="47.25">
      <c r="A1015" s="96" t="s">
        <v>50</v>
      </c>
      <c r="B1015" s="85" t="s">
        <v>449</v>
      </c>
      <c r="C1015" s="83">
        <v>611</v>
      </c>
      <c r="D1015" s="145">
        <v>43516.53</v>
      </c>
      <c r="E1015" s="152">
        <v>43508.99</v>
      </c>
      <c r="F1015" s="149">
        <f t="shared" si="53"/>
        <v>99.98267325083134</v>
      </c>
      <c r="G1015" s="66"/>
    </row>
    <row r="1016" spans="1:7" ht="15.75">
      <c r="A1016" s="92" t="s">
        <v>48</v>
      </c>
      <c r="B1016" s="85" t="s">
        <v>449</v>
      </c>
      <c r="C1016" s="83">
        <v>612</v>
      </c>
      <c r="D1016" s="145">
        <v>177</v>
      </c>
      <c r="E1016" s="148">
        <v>157.44999999999999</v>
      </c>
      <c r="F1016" s="149">
        <f t="shared" si="53"/>
        <v>88.954802259887003</v>
      </c>
    </row>
    <row r="1017" spans="1:7" ht="51" customHeight="1">
      <c r="A1017" s="92" t="s">
        <v>752</v>
      </c>
      <c r="B1017" s="85" t="s">
        <v>753</v>
      </c>
      <c r="C1017" s="83"/>
      <c r="D1017" s="145">
        <f>SUM(D1018)</f>
        <v>4290</v>
      </c>
      <c r="E1017" s="148">
        <f>E1018</f>
        <v>4290</v>
      </c>
      <c r="F1017" s="149">
        <f t="shared" si="53"/>
        <v>100</v>
      </c>
      <c r="G1017" s="66"/>
    </row>
    <row r="1018" spans="1:7" ht="31.5">
      <c r="A1018" s="92" t="s">
        <v>26</v>
      </c>
      <c r="B1018" s="85" t="s">
        <v>753</v>
      </c>
      <c r="C1018" s="83">
        <v>600</v>
      </c>
      <c r="D1018" s="145">
        <f>SUM(D1019)</f>
        <v>4290</v>
      </c>
      <c r="E1018" s="148">
        <f>E1019</f>
        <v>4290</v>
      </c>
      <c r="F1018" s="149">
        <f t="shared" si="53"/>
        <v>100</v>
      </c>
      <c r="G1018" s="66"/>
    </row>
    <row r="1019" spans="1:7" ht="15.75">
      <c r="A1019" s="92" t="s">
        <v>47</v>
      </c>
      <c r="B1019" s="85" t="s">
        <v>753</v>
      </c>
      <c r="C1019" s="83">
        <v>610</v>
      </c>
      <c r="D1019" s="145">
        <f>SUM(D1020,)</f>
        <v>4290</v>
      </c>
      <c r="E1019" s="148">
        <f>E1020</f>
        <v>4290</v>
      </c>
      <c r="F1019" s="149">
        <f t="shared" si="53"/>
        <v>100</v>
      </c>
      <c r="G1019" s="66"/>
    </row>
    <row r="1020" spans="1:7" ht="47.25">
      <c r="A1020" s="92" t="s">
        <v>50</v>
      </c>
      <c r="B1020" s="85" t="s">
        <v>753</v>
      </c>
      <c r="C1020" s="83">
        <v>611</v>
      </c>
      <c r="D1020" s="145">
        <v>4290</v>
      </c>
      <c r="E1020" s="148">
        <v>4290</v>
      </c>
      <c r="F1020" s="149">
        <f t="shared" si="53"/>
        <v>100</v>
      </c>
      <c r="G1020" s="66"/>
    </row>
    <row r="1021" spans="1:7" ht="35.25" customHeight="1">
      <c r="A1021" s="92" t="s">
        <v>749</v>
      </c>
      <c r="B1021" s="85" t="s">
        <v>750</v>
      </c>
      <c r="C1021" s="83"/>
      <c r="D1021" s="145">
        <f>SUM(D1022)</f>
        <v>226</v>
      </c>
      <c r="E1021" s="148">
        <f>E1022</f>
        <v>226</v>
      </c>
      <c r="F1021" s="149">
        <f t="shared" si="53"/>
        <v>100</v>
      </c>
      <c r="G1021" s="66"/>
    </row>
    <row r="1022" spans="1:7" ht="31.5">
      <c r="A1022" s="92" t="s">
        <v>26</v>
      </c>
      <c r="B1022" s="85" t="s">
        <v>750</v>
      </c>
      <c r="C1022" s="83">
        <v>600</v>
      </c>
      <c r="D1022" s="145">
        <f>SUM(D1023)</f>
        <v>226</v>
      </c>
      <c r="E1022" s="148">
        <f>E1023</f>
        <v>226</v>
      </c>
      <c r="F1022" s="149">
        <f t="shared" si="53"/>
        <v>100</v>
      </c>
      <c r="G1022" s="66"/>
    </row>
    <row r="1023" spans="1:7" ht="15.75">
      <c r="A1023" s="92" t="s">
        <v>47</v>
      </c>
      <c r="B1023" s="85" t="s">
        <v>750</v>
      </c>
      <c r="C1023" s="83">
        <v>610</v>
      </c>
      <c r="D1023" s="145">
        <f>SUM(D1024,)</f>
        <v>226</v>
      </c>
      <c r="E1023" s="148">
        <f>E1024</f>
        <v>226</v>
      </c>
      <c r="F1023" s="149">
        <f t="shared" si="53"/>
        <v>100</v>
      </c>
      <c r="G1023" s="66"/>
    </row>
    <row r="1024" spans="1:7" ht="47.25">
      <c r="A1024" s="92" t="s">
        <v>50</v>
      </c>
      <c r="B1024" s="85" t="s">
        <v>750</v>
      </c>
      <c r="C1024" s="83">
        <v>611</v>
      </c>
      <c r="D1024" s="145">
        <v>226</v>
      </c>
      <c r="E1024" s="148">
        <v>226</v>
      </c>
      <c r="F1024" s="149">
        <f t="shared" si="53"/>
        <v>100</v>
      </c>
      <c r="G1024" s="66"/>
    </row>
    <row r="1025" spans="1:7" ht="94.5">
      <c r="A1025" s="96" t="s">
        <v>549</v>
      </c>
      <c r="B1025" s="85" t="s">
        <v>547</v>
      </c>
      <c r="C1025" s="83"/>
      <c r="D1025" s="145">
        <f>SUM(D1026)</f>
        <v>2979</v>
      </c>
      <c r="E1025" s="152">
        <f>E1026</f>
        <v>2979</v>
      </c>
      <c r="F1025" s="149">
        <f t="shared" si="53"/>
        <v>100</v>
      </c>
      <c r="G1025" s="66"/>
    </row>
    <row r="1026" spans="1:7" ht="31.5">
      <c r="A1026" s="96" t="s">
        <v>26</v>
      </c>
      <c r="B1026" s="85" t="s">
        <v>547</v>
      </c>
      <c r="C1026" s="83">
        <v>600</v>
      </c>
      <c r="D1026" s="145">
        <f>SUM(D1027)</f>
        <v>2979</v>
      </c>
      <c r="E1026" s="152">
        <f>E1027</f>
        <v>2979</v>
      </c>
      <c r="F1026" s="149">
        <f t="shared" si="53"/>
        <v>100</v>
      </c>
      <c r="G1026" s="66"/>
    </row>
    <row r="1027" spans="1:7" ht="15.75">
      <c r="A1027" s="96" t="s">
        <v>47</v>
      </c>
      <c r="B1027" s="85" t="s">
        <v>547</v>
      </c>
      <c r="C1027" s="83">
        <v>610</v>
      </c>
      <c r="D1027" s="145">
        <f>SUM(D1028,)</f>
        <v>2979</v>
      </c>
      <c r="E1027" s="152">
        <f>E1028</f>
        <v>2979</v>
      </c>
      <c r="F1027" s="149">
        <f t="shared" si="53"/>
        <v>100</v>
      </c>
      <c r="G1027" s="66"/>
    </row>
    <row r="1028" spans="1:7" ht="47.25">
      <c r="A1028" s="96" t="s">
        <v>50</v>
      </c>
      <c r="B1028" s="85" t="s">
        <v>547</v>
      </c>
      <c r="C1028" s="83">
        <v>611</v>
      </c>
      <c r="D1028" s="145">
        <v>2979</v>
      </c>
      <c r="E1028" s="152">
        <v>2979</v>
      </c>
      <c r="F1028" s="149">
        <f t="shared" si="53"/>
        <v>100</v>
      </c>
      <c r="G1028" s="66"/>
    </row>
    <row r="1029" spans="1:7" ht="94.5">
      <c r="A1029" s="96" t="s">
        <v>550</v>
      </c>
      <c r="B1029" s="85" t="s">
        <v>548</v>
      </c>
      <c r="C1029" s="83"/>
      <c r="D1029" s="145">
        <f>SUM(D1030)</f>
        <v>29</v>
      </c>
      <c r="E1029" s="152">
        <f>E1030</f>
        <v>29</v>
      </c>
      <c r="F1029" s="149">
        <f t="shared" si="53"/>
        <v>100</v>
      </c>
      <c r="G1029" s="66"/>
    </row>
    <row r="1030" spans="1:7" ht="31.5">
      <c r="A1030" s="96" t="s">
        <v>26</v>
      </c>
      <c r="B1030" s="85" t="s">
        <v>548</v>
      </c>
      <c r="C1030" s="83">
        <v>600</v>
      </c>
      <c r="D1030" s="145">
        <f>SUM(D1031)</f>
        <v>29</v>
      </c>
      <c r="E1030" s="152">
        <f>E1031</f>
        <v>29</v>
      </c>
      <c r="F1030" s="149">
        <f t="shared" si="53"/>
        <v>100</v>
      </c>
      <c r="G1030" s="66"/>
    </row>
    <row r="1031" spans="1:7" ht="15.75">
      <c r="A1031" s="96" t="s">
        <v>47</v>
      </c>
      <c r="B1031" s="85" t="s">
        <v>548</v>
      </c>
      <c r="C1031" s="83">
        <v>610</v>
      </c>
      <c r="D1031" s="145">
        <f>SUM(D1032,)</f>
        <v>29</v>
      </c>
      <c r="E1031" s="152">
        <f>E1032</f>
        <v>29</v>
      </c>
      <c r="F1031" s="149">
        <f t="shared" si="53"/>
        <v>100</v>
      </c>
      <c r="G1031" s="66"/>
    </row>
    <row r="1032" spans="1:7" ht="47.25">
      <c r="A1032" s="96" t="s">
        <v>50</v>
      </c>
      <c r="B1032" s="85" t="s">
        <v>548</v>
      </c>
      <c r="C1032" s="83">
        <v>611</v>
      </c>
      <c r="D1032" s="145">
        <v>29</v>
      </c>
      <c r="E1032" s="152">
        <v>29</v>
      </c>
      <c r="F1032" s="149">
        <f t="shared" si="53"/>
        <v>100</v>
      </c>
      <c r="G1032" s="66"/>
    </row>
    <row r="1033" spans="1:7" ht="63">
      <c r="A1033" s="96" t="s">
        <v>551</v>
      </c>
      <c r="B1033" s="85" t="s">
        <v>552</v>
      </c>
      <c r="C1033" s="83"/>
      <c r="D1033" s="145">
        <f>SUM(D1034,D1038)</f>
        <v>1600</v>
      </c>
      <c r="E1033" s="152">
        <f>E1034+E1038</f>
        <v>451.25</v>
      </c>
      <c r="F1033" s="149">
        <f t="shared" ref="F1033:F1075" si="58">(E1033/D1033)*100</f>
        <v>28.203125</v>
      </c>
      <c r="G1033" s="66"/>
    </row>
    <row r="1034" spans="1:7" ht="94.5">
      <c r="A1034" s="92" t="s">
        <v>640</v>
      </c>
      <c r="B1034" s="85" t="s">
        <v>553</v>
      </c>
      <c r="C1034" s="83"/>
      <c r="D1034" s="145">
        <f>SUM(D1035)</f>
        <v>1186</v>
      </c>
      <c r="E1034" s="152">
        <f>E1035</f>
        <v>334.38</v>
      </c>
      <c r="F1034" s="149">
        <f t="shared" si="58"/>
        <v>28.193929173693082</v>
      </c>
      <c r="G1034" s="66"/>
    </row>
    <row r="1035" spans="1:7" ht="31.5">
      <c r="A1035" s="96" t="s">
        <v>26</v>
      </c>
      <c r="B1035" s="85" t="s">
        <v>553</v>
      </c>
      <c r="C1035" s="93">
        <v>600</v>
      </c>
      <c r="D1035" s="145">
        <f>SUM(D1036)</f>
        <v>1186</v>
      </c>
      <c r="E1035" s="151">
        <f>E1036</f>
        <v>334.38</v>
      </c>
      <c r="F1035" s="149">
        <f t="shared" si="58"/>
        <v>28.193929173693082</v>
      </c>
      <c r="G1035" s="66"/>
    </row>
    <row r="1036" spans="1:7" ht="15.75">
      <c r="A1036" s="96" t="s">
        <v>47</v>
      </c>
      <c r="B1036" s="85" t="s">
        <v>553</v>
      </c>
      <c r="C1036" s="83">
        <v>610</v>
      </c>
      <c r="D1036" s="145">
        <f>SUM(D1037)</f>
        <v>1186</v>
      </c>
      <c r="E1036" s="148">
        <f>E1037</f>
        <v>334.38</v>
      </c>
      <c r="F1036" s="149">
        <f t="shared" si="58"/>
        <v>28.193929173693082</v>
      </c>
      <c r="G1036" s="66"/>
    </row>
    <row r="1037" spans="1:7" ht="15.75">
      <c r="A1037" s="96" t="s">
        <v>48</v>
      </c>
      <c r="B1037" s="85" t="s">
        <v>553</v>
      </c>
      <c r="C1037" s="83">
        <v>612</v>
      </c>
      <c r="D1037" s="145">
        <v>1186</v>
      </c>
      <c r="E1037" s="148">
        <v>334.38</v>
      </c>
      <c r="F1037" s="149">
        <f t="shared" si="58"/>
        <v>28.193929173693082</v>
      </c>
      <c r="G1037" s="66"/>
    </row>
    <row r="1038" spans="1:7" ht="94.5">
      <c r="A1038" s="92" t="s">
        <v>641</v>
      </c>
      <c r="B1038" s="85" t="s">
        <v>554</v>
      </c>
      <c r="C1038" s="83"/>
      <c r="D1038" s="145">
        <f>SUM(D1039)</f>
        <v>414</v>
      </c>
      <c r="E1038" s="152">
        <f>E1039</f>
        <v>116.87</v>
      </c>
      <c r="F1038" s="149">
        <f t="shared" si="58"/>
        <v>28.229468599033819</v>
      </c>
      <c r="G1038" s="66"/>
    </row>
    <row r="1039" spans="1:7" ht="31.5">
      <c r="A1039" s="96" t="s">
        <v>26</v>
      </c>
      <c r="B1039" s="85" t="s">
        <v>554</v>
      </c>
      <c r="C1039" s="93">
        <v>600</v>
      </c>
      <c r="D1039" s="145">
        <f>SUM(D1040)</f>
        <v>414</v>
      </c>
      <c r="E1039" s="151">
        <f>E1040</f>
        <v>116.87</v>
      </c>
      <c r="F1039" s="149">
        <f t="shared" si="58"/>
        <v>28.229468599033819</v>
      </c>
      <c r="G1039" s="66"/>
    </row>
    <row r="1040" spans="1:7" ht="15.75">
      <c r="A1040" s="96" t="s">
        <v>47</v>
      </c>
      <c r="B1040" s="85" t="s">
        <v>554</v>
      </c>
      <c r="C1040" s="83">
        <v>610</v>
      </c>
      <c r="D1040" s="145">
        <f>SUM(D1041)</f>
        <v>414</v>
      </c>
      <c r="E1040" s="148">
        <f>E1041</f>
        <v>116.87</v>
      </c>
      <c r="F1040" s="149">
        <f t="shared" si="58"/>
        <v>28.229468599033819</v>
      </c>
      <c r="G1040" s="66"/>
    </row>
    <row r="1041" spans="1:7" ht="15.75">
      <c r="A1041" s="96" t="s">
        <v>48</v>
      </c>
      <c r="B1041" s="85" t="s">
        <v>554</v>
      </c>
      <c r="C1041" s="83">
        <v>612</v>
      </c>
      <c r="D1041" s="145">
        <v>414</v>
      </c>
      <c r="E1041" s="148">
        <v>116.87</v>
      </c>
      <c r="F1041" s="149">
        <f t="shared" si="58"/>
        <v>28.229468599033819</v>
      </c>
      <c r="G1041" s="66"/>
    </row>
    <row r="1042" spans="1:7" ht="15.75" hidden="1">
      <c r="A1042" s="86"/>
      <c r="B1042" s="85"/>
      <c r="C1042" s="87"/>
      <c r="D1042" s="145"/>
      <c r="E1042" s="149"/>
      <c r="F1042" s="149" t="e">
        <f t="shared" si="58"/>
        <v>#DIV/0!</v>
      </c>
      <c r="G1042" s="12"/>
    </row>
    <row r="1043" spans="1:7" ht="15.75">
      <c r="A1043" s="137" t="s">
        <v>215</v>
      </c>
      <c r="B1043" s="85"/>
      <c r="C1043" s="87"/>
      <c r="D1043" s="138">
        <f>SUM(D11,D37,D125,D267,D360,D440,D458,D520,D607,D626,D651,D731,D936,D965)</f>
        <v>3056142.06</v>
      </c>
      <c r="E1043" s="163">
        <f>E11+E37+E125+E267+E360+E440+E458+E520+E607+E626+E651+E731+E936+E965</f>
        <v>3010580.1100000003</v>
      </c>
      <c r="F1043" s="163">
        <f t="shared" si="58"/>
        <v>98.509167796996991</v>
      </c>
      <c r="G1043" s="12"/>
    </row>
    <row r="1044" spans="1:7" ht="15.75" hidden="1">
      <c r="A1044" s="84"/>
      <c r="B1044" s="85"/>
      <c r="C1044" s="87"/>
      <c r="D1044" s="145"/>
      <c r="E1044" s="149"/>
      <c r="F1044" s="149" t="e">
        <f t="shared" si="58"/>
        <v>#DIV/0!</v>
      </c>
      <c r="G1044" s="12"/>
    </row>
    <row r="1045" spans="1:7" ht="31.5">
      <c r="A1045" s="86" t="s">
        <v>216</v>
      </c>
      <c r="B1045" s="89" t="s">
        <v>217</v>
      </c>
      <c r="C1045" s="101"/>
      <c r="D1045" s="153">
        <f>SUM(D1046,D1053,D1056)</f>
        <v>9323.2800000000007</v>
      </c>
      <c r="E1045" s="153">
        <f>E1046+E1053+E1056</f>
        <v>9285.33</v>
      </c>
      <c r="F1045" s="149">
        <f t="shared" si="58"/>
        <v>99.592954410894009</v>
      </c>
      <c r="G1045" s="62"/>
    </row>
    <row r="1046" spans="1:7" ht="15.75">
      <c r="A1046" s="88" t="s">
        <v>218</v>
      </c>
      <c r="B1046" s="89" t="s">
        <v>219</v>
      </c>
      <c r="C1046" s="101"/>
      <c r="D1046" s="153">
        <f>SUM(D1047,D1049,D1051)</f>
        <v>5450.92</v>
      </c>
      <c r="E1046" s="153">
        <f>E1047+E1049+E1051</f>
        <v>5413</v>
      </c>
      <c r="F1046" s="149">
        <f t="shared" si="58"/>
        <v>99.304337616402378</v>
      </c>
      <c r="G1046" s="62"/>
    </row>
    <row r="1047" spans="1:7" ht="47.25">
      <c r="A1047" s="86" t="s">
        <v>41</v>
      </c>
      <c r="B1047" s="89" t="s">
        <v>219</v>
      </c>
      <c r="C1047" s="87">
        <v>100</v>
      </c>
      <c r="D1047" s="153">
        <f>SUM(D1048)</f>
        <v>4815</v>
      </c>
      <c r="E1047" s="145">
        <f>E1048</f>
        <v>4814.25</v>
      </c>
      <c r="F1047" s="149">
        <f t="shared" si="58"/>
        <v>99.984423676012455</v>
      </c>
      <c r="G1047" s="62"/>
    </row>
    <row r="1048" spans="1:7" ht="15.75">
      <c r="A1048" s="86" t="s">
        <v>55</v>
      </c>
      <c r="B1048" s="89" t="s">
        <v>219</v>
      </c>
      <c r="C1048" s="87">
        <v>120</v>
      </c>
      <c r="D1048" s="149">
        <v>4815</v>
      </c>
      <c r="E1048" s="145">
        <f>1053.39+450+3310.86</f>
        <v>4814.25</v>
      </c>
      <c r="F1048" s="149">
        <f t="shared" si="58"/>
        <v>99.984423676012455</v>
      </c>
      <c r="G1048" s="64"/>
    </row>
    <row r="1049" spans="1:7" ht="31.5">
      <c r="A1049" s="86" t="s">
        <v>235</v>
      </c>
      <c r="B1049" s="89" t="s">
        <v>219</v>
      </c>
      <c r="C1049" s="87">
        <v>200</v>
      </c>
      <c r="D1049" s="153">
        <f>SUM(D1050)</f>
        <v>634.67999999999995</v>
      </c>
      <c r="E1049" s="145">
        <f>E1050</f>
        <v>597.67999999999995</v>
      </c>
      <c r="F1049" s="149">
        <f t="shared" si="58"/>
        <v>94.170290540114692</v>
      </c>
      <c r="G1049" s="62"/>
    </row>
    <row r="1050" spans="1:7" ht="31.5">
      <c r="A1050" s="86" t="s">
        <v>14</v>
      </c>
      <c r="B1050" s="89" t="s">
        <v>219</v>
      </c>
      <c r="C1050" s="87">
        <v>240</v>
      </c>
      <c r="D1050" s="149">
        <v>634.67999999999995</v>
      </c>
      <c r="E1050" s="145">
        <f>412.34+185.34</f>
        <v>597.67999999999995</v>
      </c>
      <c r="F1050" s="149">
        <f t="shared" si="58"/>
        <v>94.170290540114692</v>
      </c>
      <c r="G1050" s="64"/>
    </row>
    <row r="1051" spans="1:7" ht="15.75">
      <c r="A1051" s="86" t="s">
        <v>7</v>
      </c>
      <c r="B1051" s="89" t="s">
        <v>219</v>
      </c>
      <c r="C1051" s="87">
        <v>800</v>
      </c>
      <c r="D1051" s="145">
        <f>SUM(D1052)</f>
        <v>1.24</v>
      </c>
      <c r="E1051" s="145">
        <f>E1052</f>
        <v>1.07</v>
      </c>
      <c r="F1051" s="149">
        <f t="shared" si="58"/>
        <v>86.290322580645167</v>
      </c>
      <c r="G1051" s="61"/>
    </row>
    <row r="1052" spans="1:7" ht="15.75">
      <c r="A1052" s="86" t="s">
        <v>44</v>
      </c>
      <c r="B1052" s="89" t="s">
        <v>219</v>
      </c>
      <c r="C1052" s="87">
        <v>850</v>
      </c>
      <c r="D1052" s="145">
        <v>1.24</v>
      </c>
      <c r="E1052" s="145">
        <v>1.07</v>
      </c>
      <c r="F1052" s="149">
        <f t="shared" si="58"/>
        <v>86.290322580645167</v>
      </c>
      <c r="G1052" s="61"/>
    </row>
    <row r="1053" spans="1:7" ht="15.75">
      <c r="A1053" s="86" t="s">
        <v>220</v>
      </c>
      <c r="B1053" s="89" t="s">
        <v>221</v>
      </c>
      <c r="C1053" s="87"/>
      <c r="D1053" s="145">
        <f>SUM(D1054)</f>
        <v>1879.64</v>
      </c>
      <c r="E1053" s="145">
        <f>E1054</f>
        <v>1879.62</v>
      </c>
      <c r="F1053" s="149">
        <f t="shared" si="58"/>
        <v>99.998935966461659</v>
      </c>
      <c r="G1053" s="66"/>
    </row>
    <row r="1054" spans="1:7" ht="47.25">
      <c r="A1054" s="96" t="s">
        <v>41</v>
      </c>
      <c r="B1054" s="139" t="s">
        <v>221</v>
      </c>
      <c r="C1054" s="83">
        <v>100</v>
      </c>
      <c r="D1054" s="154">
        <f>SUM(D1055)</f>
        <v>1879.64</v>
      </c>
      <c r="E1054" s="154">
        <f>E1055</f>
        <v>1879.62</v>
      </c>
      <c r="F1054" s="149">
        <f t="shared" si="58"/>
        <v>99.998935966461659</v>
      </c>
      <c r="G1054" s="68"/>
    </row>
    <row r="1055" spans="1:7" ht="15.75">
      <c r="A1055" s="86" t="s">
        <v>55</v>
      </c>
      <c r="B1055" s="89" t="s">
        <v>221</v>
      </c>
      <c r="C1055" s="87">
        <v>120</v>
      </c>
      <c r="D1055" s="153">
        <v>1879.64</v>
      </c>
      <c r="E1055" s="145">
        <f>375.65+150+1353.97</f>
        <v>1879.62</v>
      </c>
      <c r="F1055" s="149">
        <f t="shared" si="58"/>
        <v>99.998935966461659</v>
      </c>
      <c r="G1055" s="62"/>
    </row>
    <row r="1056" spans="1:7" ht="15.75">
      <c r="A1056" s="86" t="s">
        <v>222</v>
      </c>
      <c r="B1056" s="89" t="s">
        <v>223</v>
      </c>
      <c r="C1056" s="87"/>
      <c r="D1056" s="145">
        <f>SUM(D1057)</f>
        <v>1992.72</v>
      </c>
      <c r="E1056" s="145">
        <f>E1057</f>
        <v>1992.71</v>
      </c>
      <c r="F1056" s="149">
        <f t="shared" si="58"/>
        <v>99.999498173351</v>
      </c>
      <c r="G1056" s="61"/>
    </row>
    <row r="1057" spans="1:7" ht="47.25">
      <c r="A1057" s="86" t="s">
        <v>41</v>
      </c>
      <c r="B1057" s="89" t="s">
        <v>223</v>
      </c>
      <c r="C1057" s="87">
        <v>100</v>
      </c>
      <c r="D1057" s="145">
        <f>SUM(D1058)</f>
        <v>1992.72</v>
      </c>
      <c r="E1057" s="145">
        <f>E1058</f>
        <v>1992.71</v>
      </c>
      <c r="F1057" s="149">
        <f t="shared" si="58"/>
        <v>99.999498173351</v>
      </c>
      <c r="G1057" s="61"/>
    </row>
    <row r="1058" spans="1:7" ht="15.75">
      <c r="A1058" s="86" t="s">
        <v>55</v>
      </c>
      <c r="B1058" s="89" t="s">
        <v>223</v>
      </c>
      <c r="C1058" s="87">
        <v>120</v>
      </c>
      <c r="D1058" s="145">
        <v>1992.72</v>
      </c>
      <c r="E1058" s="145">
        <f>390.66+150+1452.05</f>
        <v>1992.71</v>
      </c>
      <c r="F1058" s="149">
        <f t="shared" si="58"/>
        <v>99.999498173351</v>
      </c>
      <c r="G1058" s="61"/>
    </row>
    <row r="1059" spans="1:7" ht="15.75">
      <c r="A1059" s="115" t="s">
        <v>224</v>
      </c>
      <c r="B1059" s="89" t="s">
        <v>225</v>
      </c>
      <c r="C1059" s="91"/>
      <c r="D1059" s="145">
        <f>SUM(D1060,D1063,D1066,D1073)</f>
        <v>7141.5</v>
      </c>
      <c r="E1059" s="145">
        <f>E1060+E1063+E1066+E1073</f>
        <v>6893.6900000000005</v>
      </c>
      <c r="F1059" s="149">
        <f t="shared" si="58"/>
        <v>96.53000070013303</v>
      </c>
      <c r="G1059" s="61"/>
    </row>
    <row r="1060" spans="1:7" ht="31.5">
      <c r="A1060" s="84" t="s">
        <v>98</v>
      </c>
      <c r="B1060" s="89" t="s">
        <v>226</v>
      </c>
      <c r="C1060" s="87"/>
      <c r="D1060" s="145">
        <f>SUM(D1061)</f>
        <v>158.5</v>
      </c>
      <c r="E1060" s="145" t="str">
        <f>E1061</f>
        <v>158,5</v>
      </c>
      <c r="F1060" s="149">
        <f t="shared" si="58"/>
        <v>100</v>
      </c>
      <c r="G1060" s="66"/>
    </row>
    <row r="1061" spans="1:7" ht="15.75">
      <c r="A1061" s="111" t="s">
        <v>99</v>
      </c>
      <c r="B1061" s="89" t="s">
        <v>226</v>
      </c>
      <c r="C1061" s="87">
        <v>300</v>
      </c>
      <c r="D1061" s="145">
        <f>SUM(D1062)</f>
        <v>158.5</v>
      </c>
      <c r="E1061" s="145" t="str">
        <f>E1062</f>
        <v>158,5</v>
      </c>
      <c r="F1061" s="149">
        <f t="shared" si="58"/>
        <v>100</v>
      </c>
      <c r="G1061" s="66"/>
    </row>
    <row r="1062" spans="1:7" ht="31.5">
      <c r="A1062" s="111" t="s">
        <v>704</v>
      </c>
      <c r="B1062" s="89" t="s">
        <v>226</v>
      </c>
      <c r="C1062" s="87">
        <v>320</v>
      </c>
      <c r="D1062" s="149">
        <v>158.5</v>
      </c>
      <c r="E1062" s="145" t="s">
        <v>764</v>
      </c>
      <c r="F1062" s="149">
        <f t="shared" si="58"/>
        <v>100</v>
      </c>
      <c r="G1062" s="64"/>
    </row>
    <row r="1063" spans="1:7" ht="15.75">
      <c r="A1063" s="88" t="s">
        <v>227</v>
      </c>
      <c r="B1063" s="89" t="s">
        <v>228</v>
      </c>
      <c r="C1063" s="87"/>
      <c r="D1063" s="145">
        <f t="shared" ref="D1063:D1064" si="59">SUM(D1064)</f>
        <v>148</v>
      </c>
      <c r="E1063" s="145">
        <f>E1064</f>
        <v>148</v>
      </c>
      <c r="F1063" s="149">
        <f t="shared" si="58"/>
        <v>100</v>
      </c>
      <c r="G1063" s="61"/>
    </row>
    <row r="1064" spans="1:7" ht="31.5">
      <c r="A1064" s="86" t="s">
        <v>235</v>
      </c>
      <c r="B1064" s="89" t="s">
        <v>228</v>
      </c>
      <c r="C1064" s="87">
        <v>200</v>
      </c>
      <c r="D1064" s="145">
        <f t="shared" si="59"/>
        <v>148</v>
      </c>
      <c r="E1064" s="145">
        <f>E1065</f>
        <v>148</v>
      </c>
      <c r="F1064" s="149">
        <f t="shared" si="58"/>
        <v>100</v>
      </c>
      <c r="G1064" s="61"/>
    </row>
    <row r="1065" spans="1:7" ht="31.5">
      <c r="A1065" s="86" t="s">
        <v>14</v>
      </c>
      <c r="B1065" s="89" t="s">
        <v>228</v>
      </c>
      <c r="C1065" s="87">
        <v>240</v>
      </c>
      <c r="D1065" s="145">
        <v>148</v>
      </c>
      <c r="E1065" s="145">
        <v>148</v>
      </c>
      <c r="F1065" s="149">
        <f t="shared" si="58"/>
        <v>100</v>
      </c>
      <c r="G1065" s="61"/>
    </row>
    <row r="1066" spans="1:7" ht="31.5">
      <c r="A1066" s="115" t="s">
        <v>229</v>
      </c>
      <c r="B1066" s="89" t="s">
        <v>323</v>
      </c>
      <c r="C1066" s="87"/>
      <c r="D1066" s="145">
        <f>SUM(D1067,D1070)</f>
        <v>6033</v>
      </c>
      <c r="E1066" s="145">
        <f>E1067+E1070</f>
        <v>6033</v>
      </c>
      <c r="F1066" s="149">
        <f t="shared" si="58"/>
        <v>100</v>
      </c>
      <c r="G1066" s="61"/>
    </row>
    <row r="1067" spans="1:7" ht="47.25">
      <c r="A1067" s="86" t="s">
        <v>41</v>
      </c>
      <c r="B1067" s="89" t="s">
        <v>323</v>
      </c>
      <c r="C1067" s="87">
        <v>100</v>
      </c>
      <c r="D1067" s="145">
        <f t="shared" ref="D1067" si="60">SUM(D1068)</f>
        <v>5809.9</v>
      </c>
      <c r="E1067" s="145">
        <f>E1068</f>
        <v>5809.9</v>
      </c>
      <c r="F1067" s="149">
        <f t="shared" si="58"/>
        <v>100</v>
      </c>
      <c r="G1067" s="61"/>
    </row>
    <row r="1068" spans="1:7" ht="15.75">
      <c r="A1068" s="86" t="s">
        <v>55</v>
      </c>
      <c r="B1068" s="89" t="s">
        <v>323</v>
      </c>
      <c r="C1068" s="87">
        <v>120</v>
      </c>
      <c r="D1068" s="145">
        <v>5809.9</v>
      </c>
      <c r="E1068" s="145">
        <f>E1069</f>
        <v>5809.9</v>
      </c>
      <c r="F1068" s="149">
        <f t="shared" si="58"/>
        <v>100</v>
      </c>
      <c r="G1068" s="61"/>
    </row>
    <row r="1069" spans="1:7" ht="15.75">
      <c r="A1069" s="88" t="s">
        <v>125</v>
      </c>
      <c r="B1069" s="89" t="s">
        <v>323</v>
      </c>
      <c r="C1069" s="87">
        <v>120</v>
      </c>
      <c r="D1069" s="145">
        <v>5809.9</v>
      </c>
      <c r="E1069" s="145">
        <f>4496.4+1313.5</f>
        <v>5809.9</v>
      </c>
      <c r="F1069" s="149">
        <f t="shared" si="58"/>
        <v>100</v>
      </c>
      <c r="G1069" s="61"/>
    </row>
    <row r="1070" spans="1:7" ht="31.5">
      <c r="A1070" s="86" t="s">
        <v>235</v>
      </c>
      <c r="B1070" s="89" t="s">
        <v>323</v>
      </c>
      <c r="C1070" s="87">
        <v>200</v>
      </c>
      <c r="D1070" s="145">
        <f t="shared" ref="D1070" si="61">SUM(D1071)</f>
        <v>223.1</v>
      </c>
      <c r="E1070" s="145">
        <f>E1071</f>
        <v>223.1</v>
      </c>
      <c r="F1070" s="149">
        <f t="shared" si="58"/>
        <v>100</v>
      </c>
      <c r="G1070" s="66"/>
    </row>
    <row r="1071" spans="1:7" ht="31.5">
      <c r="A1071" s="86" t="s">
        <v>14</v>
      </c>
      <c r="B1071" s="89" t="s">
        <v>323</v>
      </c>
      <c r="C1071" s="87">
        <v>240</v>
      </c>
      <c r="D1071" s="145">
        <v>223.1</v>
      </c>
      <c r="E1071" s="145">
        <f>E1072</f>
        <v>223.1</v>
      </c>
      <c r="F1071" s="149">
        <f t="shared" si="58"/>
        <v>100</v>
      </c>
      <c r="G1071" s="66"/>
    </row>
    <row r="1072" spans="1:7" ht="15.75">
      <c r="A1072" s="88" t="s">
        <v>125</v>
      </c>
      <c r="B1072" s="89" t="s">
        <v>323</v>
      </c>
      <c r="C1072" s="87">
        <v>240</v>
      </c>
      <c r="D1072" s="145">
        <v>223.1</v>
      </c>
      <c r="E1072" s="145">
        <v>223.1</v>
      </c>
      <c r="F1072" s="149">
        <f t="shared" si="58"/>
        <v>100</v>
      </c>
      <c r="G1072" s="66"/>
    </row>
    <row r="1073" spans="1:7" ht="47.25" customHeight="1">
      <c r="A1073" s="86" t="s">
        <v>695</v>
      </c>
      <c r="B1073" s="85" t="s">
        <v>696</v>
      </c>
      <c r="C1073" s="87"/>
      <c r="D1073" s="149">
        <f>SUM(D1074)</f>
        <v>802</v>
      </c>
      <c r="E1073" s="149">
        <f>E1074</f>
        <v>554.19000000000005</v>
      </c>
      <c r="F1073" s="149">
        <f t="shared" si="58"/>
        <v>69.100997506234421</v>
      </c>
      <c r="G1073" s="66"/>
    </row>
    <row r="1074" spans="1:7" ht="15.75">
      <c r="A1074" s="86" t="s">
        <v>697</v>
      </c>
      <c r="B1074" s="85" t="s">
        <v>696</v>
      </c>
      <c r="C1074" s="87">
        <v>200</v>
      </c>
      <c r="D1074" s="149">
        <f>SUM(D1075)</f>
        <v>802</v>
      </c>
      <c r="E1074" s="149">
        <f>E1075</f>
        <v>554.19000000000005</v>
      </c>
      <c r="F1074" s="149">
        <f t="shared" si="58"/>
        <v>69.100997506234421</v>
      </c>
      <c r="G1074" s="66"/>
    </row>
    <row r="1075" spans="1:7" ht="31.5">
      <c r="A1075" s="86" t="s">
        <v>14</v>
      </c>
      <c r="B1075" s="85" t="s">
        <v>696</v>
      </c>
      <c r="C1075" s="87">
        <v>240</v>
      </c>
      <c r="D1075" s="149">
        <v>802</v>
      </c>
      <c r="E1075" s="149">
        <f>E1076</f>
        <v>554.19000000000005</v>
      </c>
      <c r="F1075" s="149">
        <f t="shared" si="58"/>
        <v>69.100997506234421</v>
      </c>
      <c r="G1075" s="66"/>
    </row>
    <row r="1076" spans="1:7" ht="15.75">
      <c r="A1076" s="88" t="s">
        <v>125</v>
      </c>
      <c r="B1076" s="85" t="s">
        <v>696</v>
      </c>
      <c r="C1076" s="87">
        <v>240</v>
      </c>
      <c r="D1076" s="149">
        <v>802</v>
      </c>
      <c r="E1076" s="149">
        <v>554.19000000000005</v>
      </c>
      <c r="F1076" s="149">
        <f>(E1076/D1076)*100</f>
        <v>69.100997506234421</v>
      </c>
      <c r="G1076" s="66"/>
    </row>
    <row r="1077" spans="1:7" ht="15.75" hidden="1">
      <c r="A1077" s="88"/>
      <c r="B1077" s="85"/>
      <c r="C1077" s="83"/>
      <c r="D1077" s="145"/>
      <c r="E1077" s="148"/>
      <c r="F1077" s="149" t="e">
        <f t="shared" ref="F1077:F1080" si="62">(E1077/D1077)*100</f>
        <v>#DIV/0!</v>
      </c>
    </row>
    <row r="1078" spans="1:7" ht="15.75">
      <c r="A1078" s="140" t="s">
        <v>230</v>
      </c>
      <c r="B1078" s="87"/>
      <c r="C1078" s="87"/>
      <c r="D1078" s="138">
        <f>SUM(D1045,D1059)</f>
        <v>16464.78</v>
      </c>
      <c r="E1078" s="138">
        <f>E1059+E1045</f>
        <v>16179.02</v>
      </c>
      <c r="F1078" s="166">
        <f t="shared" si="62"/>
        <v>98.264416530315017</v>
      </c>
      <c r="G1078" s="12"/>
    </row>
    <row r="1079" spans="1:7" ht="15.75" hidden="1">
      <c r="A1079" s="88"/>
      <c r="B1079" s="85"/>
      <c r="C1079" s="105"/>
      <c r="D1079" s="138"/>
      <c r="E1079" s="164"/>
      <c r="F1079" s="166" t="e">
        <f t="shared" si="62"/>
        <v>#DIV/0!</v>
      </c>
    </row>
    <row r="1080" spans="1:7" ht="15.75">
      <c r="A1080" s="137" t="s">
        <v>231</v>
      </c>
      <c r="B1080" s="85"/>
      <c r="C1080" s="105"/>
      <c r="D1080" s="138">
        <f>SUM(D1043,D1078)</f>
        <v>3072606.84</v>
      </c>
      <c r="E1080" s="164">
        <v>3026759.07</v>
      </c>
      <c r="F1080" s="166">
        <f t="shared" si="62"/>
        <v>98.507854327369785</v>
      </c>
    </row>
    <row r="1081" spans="1:7" ht="15.75">
      <c r="A1081" s="20"/>
      <c r="B1081" s="14"/>
      <c r="C1081" s="21"/>
      <c r="D1081" s="12"/>
      <c r="E1081" s="21"/>
      <c r="F1081" s="12"/>
      <c r="G1081" s="22"/>
    </row>
    <row r="1082" spans="1:7" ht="15.75">
      <c r="A1082" s="20"/>
      <c r="B1082" s="14"/>
      <c r="C1082" s="11"/>
      <c r="D1082" s="12"/>
      <c r="E1082" s="11"/>
      <c r="F1082" s="12"/>
    </row>
    <row r="1083" spans="1:7" ht="15.75">
      <c r="A1083" s="20"/>
      <c r="B1083" s="14"/>
      <c r="C1083" s="11"/>
      <c r="D1083" s="12"/>
      <c r="E1083" s="11"/>
      <c r="F1083" s="12"/>
      <c r="G1083" s="12"/>
    </row>
    <row r="1084" spans="1:7" ht="15.75">
      <c r="A1084" s="33"/>
      <c r="B1084" s="14"/>
      <c r="C1084" s="28"/>
      <c r="D1084" s="12"/>
      <c r="E1084" s="28"/>
      <c r="F1084" s="12"/>
    </row>
    <row r="1085" spans="1:7" ht="15.75">
      <c r="A1085" s="20"/>
      <c r="B1085" s="14"/>
      <c r="C1085" s="21"/>
      <c r="D1085" s="12"/>
      <c r="E1085" s="21"/>
      <c r="F1085" s="12"/>
      <c r="G1085" s="22"/>
    </row>
    <row r="1086" spans="1:7" ht="15.75">
      <c r="A1086" s="20"/>
      <c r="B1086" s="14"/>
      <c r="C1086" s="11"/>
      <c r="D1086" s="12"/>
      <c r="E1086" s="11"/>
      <c r="F1086" s="12"/>
    </row>
    <row r="1087" spans="1:7" ht="15.75">
      <c r="A1087" s="25"/>
      <c r="B1087" s="14"/>
      <c r="C1087" s="11"/>
      <c r="D1087" s="12"/>
      <c r="E1087" s="11"/>
      <c r="F1087" s="12"/>
    </row>
    <row r="1088" spans="1:7" ht="15.75">
      <c r="A1088" s="20"/>
      <c r="B1088" s="14"/>
      <c r="C1088" s="11"/>
      <c r="D1088" s="12"/>
      <c r="E1088" s="11"/>
      <c r="F1088" s="12"/>
      <c r="G1088" s="12"/>
    </row>
    <row r="1089" spans="1:7" ht="15.75">
      <c r="A1089" s="13"/>
      <c r="B1089" s="14"/>
      <c r="C1089" s="27"/>
      <c r="D1089" s="22"/>
      <c r="E1089" s="27"/>
      <c r="F1089" s="22"/>
    </row>
    <row r="1090" spans="1:7" ht="34.15" customHeight="1">
      <c r="A1090" s="15"/>
      <c r="B1090" s="14"/>
      <c r="C1090" s="27"/>
      <c r="D1090" s="22"/>
      <c r="E1090" s="27"/>
      <c r="F1090" s="22"/>
    </row>
    <row r="1091" spans="1:7" ht="21" customHeight="1">
      <c r="A1091" s="20"/>
      <c r="B1091" s="14"/>
      <c r="C1091" s="27"/>
      <c r="D1091" s="22"/>
      <c r="E1091" s="27"/>
      <c r="F1091" s="22"/>
    </row>
    <row r="1092" spans="1:7" ht="15.75">
      <c r="A1092" s="25"/>
      <c r="B1092" s="14"/>
      <c r="C1092" s="19"/>
      <c r="D1092" s="12"/>
      <c r="E1092" s="19"/>
      <c r="F1092" s="12"/>
      <c r="G1092" s="12"/>
    </row>
    <row r="1093" spans="1:7" ht="15.75">
      <c r="A1093" s="25"/>
      <c r="B1093" s="14"/>
      <c r="C1093" s="19"/>
      <c r="D1093" s="12"/>
      <c r="E1093" s="19"/>
      <c r="F1093" s="12"/>
      <c r="G1093" s="12"/>
    </row>
    <row r="1094" spans="1:7" ht="15.75">
      <c r="A1094" s="13"/>
      <c r="B1094" s="14"/>
      <c r="C1094" s="36"/>
      <c r="D1094" s="12"/>
      <c r="E1094" s="36"/>
      <c r="F1094" s="12"/>
    </row>
    <row r="1095" spans="1:7" ht="15.75">
      <c r="A1095" s="20"/>
      <c r="B1095" s="14"/>
      <c r="C1095" s="36"/>
      <c r="D1095" s="12"/>
      <c r="E1095" s="36"/>
      <c r="F1095" s="12"/>
    </row>
    <row r="1096" spans="1:7" ht="15.75">
      <c r="A1096" s="20"/>
      <c r="B1096" s="14"/>
      <c r="C1096" s="27"/>
      <c r="D1096" s="12"/>
      <c r="E1096" s="27"/>
      <c r="F1096" s="12"/>
    </row>
    <row r="1097" spans="1:7" ht="15.75">
      <c r="A1097" s="25"/>
      <c r="B1097" s="14"/>
      <c r="C1097" s="27"/>
      <c r="D1097" s="12"/>
      <c r="E1097" s="27"/>
      <c r="F1097" s="12"/>
    </row>
    <row r="1098" spans="1:7" ht="15.75">
      <c r="A1098" s="25"/>
      <c r="B1098" s="14"/>
      <c r="C1098" s="11"/>
      <c r="D1098" s="12"/>
      <c r="E1098" s="11"/>
      <c r="F1098" s="12"/>
    </row>
    <row r="1099" spans="1:7" ht="15.75">
      <c r="A1099" s="13"/>
      <c r="B1099" s="14"/>
      <c r="C1099" s="26"/>
      <c r="D1099" s="12"/>
      <c r="E1099" s="26"/>
      <c r="F1099" s="12"/>
    </row>
    <row r="1100" spans="1:7" ht="15.75">
      <c r="A1100" s="20"/>
      <c r="B1100" s="14"/>
      <c r="C1100" s="26"/>
      <c r="D1100" s="12"/>
      <c r="E1100" s="26"/>
      <c r="F1100" s="12"/>
    </row>
    <row r="1101" spans="1:7" ht="15.75">
      <c r="A1101" s="13"/>
      <c r="B1101" s="14"/>
      <c r="C1101" s="36"/>
      <c r="D1101" s="12"/>
      <c r="E1101" s="36"/>
      <c r="F1101" s="12"/>
    </row>
    <row r="1102" spans="1:7" ht="15.75">
      <c r="A1102" s="20"/>
      <c r="B1102" s="14"/>
      <c r="C1102" s="27"/>
      <c r="D1102" s="12"/>
      <c r="E1102" s="27"/>
      <c r="F1102" s="12"/>
      <c r="G1102" s="22"/>
    </row>
    <row r="1103" spans="1:7" ht="15.75">
      <c r="A1103" s="25"/>
      <c r="B1103" s="14"/>
      <c r="C1103" s="27"/>
      <c r="D1103" s="12"/>
      <c r="E1103" s="27"/>
      <c r="F1103" s="12"/>
      <c r="G1103" s="22"/>
    </row>
    <row r="1104" spans="1:7" ht="15.75">
      <c r="A1104" s="25"/>
      <c r="B1104" s="14"/>
      <c r="C1104" s="27"/>
      <c r="D1104" s="12"/>
      <c r="E1104" s="27"/>
      <c r="F1104" s="12"/>
      <c r="G1104" s="22"/>
    </row>
    <row r="1105" spans="1:7" ht="15.75">
      <c r="A1105" s="33"/>
      <c r="B1105" s="14"/>
      <c r="C1105" s="19"/>
      <c r="D1105" s="12"/>
      <c r="E1105" s="19"/>
      <c r="F1105" s="12"/>
      <c r="G1105" s="22"/>
    </row>
    <row r="1106" spans="1:7" ht="15.75">
      <c r="A1106" s="20"/>
      <c r="B1106" s="14"/>
      <c r="C1106" s="27"/>
      <c r="D1106" s="22"/>
      <c r="E1106" s="27"/>
      <c r="F1106" s="22"/>
      <c r="G1106" s="22"/>
    </row>
    <row r="1107" spans="1:7" ht="19.5" customHeight="1">
      <c r="A1107" s="20"/>
      <c r="B1107" s="14"/>
      <c r="C1107" s="11"/>
      <c r="D1107" s="12"/>
      <c r="E1107" s="11"/>
      <c r="F1107" s="12"/>
    </row>
    <row r="1108" spans="1:7" ht="15.75">
      <c r="A1108" s="25"/>
      <c r="B1108" s="14"/>
      <c r="C1108" s="11"/>
      <c r="D1108" s="12"/>
      <c r="E1108" s="11"/>
      <c r="F1108" s="12"/>
    </row>
    <row r="1109" spans="1:7" ht="15.75">
      <c r="A1109" s="25"/>
      <c r="B1109" s="14"/>
      <c r="C1109" s="19"/>
      <c r="D1109" s="12"/>
      <c r="E1109" s="19"/>
      <c r="F1109" s="12"/>
      <c r="G1109" s="12"/>
    </row>
    <row r="1110" spans="1:7" ht="15.75">
      <c r="A1110" s="41"/>
      <c r="B1110" s="14"/>
      <c r="C1110" s="27"/>
      <c r="D1110" s="12"/>
      <c r="E1110" s="27"/>
      <c r="F1110" s="12"/>
      <c r="G1110" s="12"/>
    </row>
    <row r="1111" spans="1:7" ht="15.75">
      <c r="A1111" s="25"/>
      <c r="B1111" s="36"/>
      <c r="C1111" s="27"/>
      <c r="D1111" s="22"/>
      <c r="E1111" s="27"/>
      <c r="F1111" s="22"/>
      <c r="G1111" s="22"/>
    </row>
    <row r="1112" spans="1:7" ht="20.25" customHeight="1">
      <c r="A1112" s="42"/>
      <c r="B1112" s="29"/>
      <c r="C1112" s="17"/>
      <c r="D1112" s="10"/>
    </row>
    <row r="1113" spans="1:7" ht="15.6" customHeight="1">
      <c r="A1113" s="42"/>
      <c r="B1113" s="29"/>
      <c r="C1113" s="17"/>
      <c r="D1113" s="10"/>
    </row>
    <row r="1114" spans="1:7" ht="15.75">
      <c r="A1114" s="16"/>
      <c r="B1114" s="30"/>
      <c r="C1114" s="36"/>
      <c r="D1114" s="22"/>
      <c r="E1114" s="36"/>
      <c r="F1114" s="22"/>
      <c r="G1114" s="22"/>
    </row>
    <row r="1115" spans="1:7" ht="15.75">
      <c r="A1115" s="18"/>
      <c r="B1115" s="30"/>
      <c r="C1115" s="36"/>
      <c r="D1115" s="22"/>
      <c r="E1115" s="36"/>
      <c r="F1115" s="22"/>
      <c r="G1115" s="22"/>
    </row>
    <row r="1116" spans="1:7" ht="15.75">
      <c r="A1116" s="16"/>
      <c r="B1116" s="30"/>
      <c r="C1116" s="17"/>
      <c r="D1116" s="22"/>
      <c r="E1116" s="17"/>
      <c r="F1116" s="22"/>
      <c r="G1116" s="22"/>
    </row>
    <row r="1117" spans="1:7" ht="15.75">
      <c r="A1117" s="16"/>
      <c r="B1117" s="30"/>
      <c r="C1117" s="17"/>
      <c r="D1117" s="43"/>
      <c r="E1117" s="17"/>
      <c r="F1117" s="43"/>
      <c r="G1117" s="22"/>
    </row>
    <row r="1118" spans="1:7" ht="15.75">
      <c r="A1118" s="16"/>
      <c r="B1118" s="30"/>
      <c r="C1118" s="17"/>
      <c r="D1118" s="22"/>
      <c r="E1118" s="17"/>
      <c r="F1118" s="22"/>
      <c r="G1118" s="22"/>
    </row>
    <row r="1119" spans="1:7" ht="15.75">
      <c r="A1119" s="16"/>
      <c r="B1119" s="30"/>
      <c r="C1119" s="17"/>
      <c r="D1119" s="35"/>
      <c r="E1119" s="17"/>
      <c r="F1119" s="35"/>
      <c r="G1119" s="22"/>
    </row>
    <row r="1120" spans="1:7" ht="15.75">
      <c r="A1120" s="16"/>
      <c r="B1120" s="30"/>
      <c r="C1120" s="17"/>
      <c r="D1120" s="12"/>
      <c r="E1120" s="17"/>
      <c r="F1120" s="12"/>
      <c r="G1120" s="12"/>
    </row>
    <row r="1121" spans="1:11" ht="15.75">
      <c r="A1121" s="16"/>
      <c r="B1121" s="30"/>
      <c r="C1121" s="17"/>
      <c r="D1121" s="12"/>
      <c r="E1121" s="17"/>
      <c r="F1121" s="12"/>
      <c r="G1121" s="12"/>
    </row>
    <row r="1122" spans="1:11" ht="15.75">
      <c r="A1122" s="16"/>
      <c r="B1122" s="30"/>
      <c r="C1122" s="17"/>
      <c r="D1122" s="12"/>
      <c r="E1122" s="17"/>
      <c r="F1122" s="12"/>
    </row>
    <row r="1123" spans="1:11" ht="15.75">
      <c r="A1123" s="16"/>
      <c r="B1123" s="30"/>
      <c r="C1123" s="17"/>
      <c r="D1123" s="12"/>
      <c r="E1123" s="17"/>
      <c r="F1123" s="12"/>
    </row>
    <row r="1124" spans="1:11" ht="15.75">
      <c r="A1124" s="16"/>
      <c r="B1124" s="30"/>
      <c r="C1124" s="17"/>
      <c r="D1124" s="22"/>
      <c r="E1124" s="17"/>
      <c r="F1124" s="22"/>
    </row>
    <row r="1125" spans="1:11" ht="15.75">
      <c r="A1125" s="16"/>
      <c r="B1125" s="30"/>
      <c r="C1125" s="17"/>
      <c r="D1125" s="12"/>
      <c r="E1125" s="17"/>
      <c r="F1125" s="12"/>
    </row>
    <row r="1126" spans="1:11" ht="15.75">
      <c r="A1126" s="16"/>
      <c r="B1126" s="30"/>
      <c r="C1126" s="17"/>
      <c r="D1126" s="12"/>
      <c r="E1126" s="17"/>
      <c r="F1126" s="12"/>
    </row>
    <row r="1127" spans="1:11" ht="15.75">
      <c r="A1127" s="16"/>
      <c r="B1127" s="30"/>
      <c r="C1127" s="17"/>
      <c r="D1127" s="12"/>
      <c r="E1127" s="17"/>
      <c r="F1127" s="12"/>
    </row>
    <row r="1128" spans="1:11" ht="15.75">
      <c r="A1128" s="34"/>
      <c r="B1128" s="30"/>
      <c r="C1128" s="4"/>
      <c r="D1128" s="12"/>
      <c r="E1128" s="4"/>
      <c r="F1128" s="12"/>
      <c r="G1128" s="12"/>
    </row>
    <row r="1129" spans="1:11" ht="15.75">
      <c r="A1129" s="13"/>
      <c r="B1129" s="30"/>
      <c r="C1129" s="17"/>
      <c r="D1129" s="12"/>
      <c r="E1129" s="17"/>
      <c r="F1129" s="12"/>
      <c r="G1129" s="36"/>
    </row>
    <row r="1130" spans="1:11" ht="15.75">
      <c r="A1130" s="38"/>
      <c r="B1130" s="30"/>
      <c r="C1130" s="17"/>
      <c r="D1130" s="12"/>
      <c r="E1130" s="17"/>
      <c r="F1130" s="12"/>
      <c r="G1130" s="12"/>
    </row>
    <row r="1131" spans="1:11" ht="15.75">
      <c r="A1131" s="16"/>
      <c r="B1131" s="30"/>
      <c r="C1131" s="17"/>
      <c r="D1131" s="67"/>
      <c r="E1131" s="17"/>
      <c r="F1131" s="17"/>
      <c r="G1131" s="12"/>
    </row>
    <row r="1132" spans="1:11" ht="15.75">
      <c r="A1132" s="18"/>
      <c r="B1132" s="30"/>
      <c r="C1132" s="17"/>
      <c r="D1132" s="12"/>
      <c r="E1132" s="17"/>
      <c r="F1132" s="12"/>
      <c r="K1132" s="44"/>
    </row>
    <row r="1133" spans="1:11" ht="15.75">
      <c r="A1133" s="16"/>
      <c r="B1133" s="30"/>
      <c r="C1133" s="17"/>
      <c r="D1133" s="12"/>
      <c r="E1133" s="17"/>
      <c r="F1133" s="12"/>
      <c r="K1133" s="44"/>
    </row>
    <row r="1134" spans="1:11" ht="15.75">
      <c r="A1134" s="16"/>
      <c r="B1134" s="30"/>
      <c r="C1134" s="17"/>
      <c r="D1134" s="12"/>
      <c r="E1134" s="17"/>
      <c r="F1134" s="12"/>
      <c r="K1134" s="44"/>
    </row>
    <row r="1135" spans="1:11" ht="33" customHeight="1">
      <c r="A1135" s="44"/>
      <c r="B1135" s="30"/>
      <c r="C1135" s="17"/>
      <c r="D1135" s="12"/>
      <c r="E1135" s="17"/>
      <c r="F1135" s="12"/>
      <c r="G1135" s="12"/>
    </row>
    <row r="1136" spans="1:11" ht="15.75">
      <c r="A1136" s="16"/>
      <c r="B1136" s="30"/>
      <c r="C1136" s="17"/>
      <c r="D1136" s="12"/>
      <c r="E1136" s="17"/>
      <c r="F1136" s="12"/>
    </row>
    <row r="1137" spans="1:11" ht="15.75">
      <c r="A1137" s="16"/>
      <c r="B1137" s="30"/>
      <c r="C1137" s="17"/>
      <c r="D1137" s="12"/>
      <c r="E1137" s="17"/>
      <c r="F1137" s="12"/>
    </row>
    <row r="1138" spans="1:11" ht="15.75">
      <c r="A1138" s="18"/>
      <c r="B1138" s="30"/>
      <c r="C1138" s="17"/>
      <c r="D1138" s="12"/>
      <c r="E1138" s="17"/>
      <c r="F1138" s="12"/>
      <c r="K1138" s="18"/>
    </row>
    <row r="1139" spans="1:11" ht="18.75" customHeight="1">
      <c r="A1139" s="45"/>
      <c r="B1139" s="17"/>
      <c r="C1139" s="17"/>
      <c r="D1139" s="37"/>
    </row>
    <row r="1140" spans="1:11" ht="27.75" customHeight="1">
      <c r="A1140" s="46"/>
      <c r="B1140" s="27"/>
      <c r="C1140" s="27"/>
      <c r="D1140" s="10"/>
    </row>
    <row r="1141" spans="1:11" ht="15.75">
      <c r="A1141" s="39"/>
      <c r="B1141" s="36"/>
      <c r="C1141" s="17"/>
      <c r="D1141" s="12"/>
    </row>
    <row r="1142" spans="1:11" ht="15.75">
      <c r="A1142" s="39"/>
      <c r="B1142" s="36"/>
      <c r="C1142" s="17"/>
      <c r="D1142" s="47"/>
    </row>
    <row r="1143" spans="1:11" ht="15.75">
      <c r="A1143" s="48"/>
      <c r="B1143" s="49"/>
      <c r="C1143" s="17"/>
      <c r="D1143" s="47"/>
    </row>
    <row r="1144" spans="1:11" ht="15.75">
      <c r="A1144" s="50"/>
      <c r="B1144" s="36"/>
      <c r="C1144" s="17"/>
      <c r="D1144" s="12"/>
    </row>
    <row r="1145" spans="1:11" ht="15.75">
      <c r="A1145" s="51"/>
      <c r="B1145" s="36"/>
      <c r="C1145" s="17"/>
      <c r="D1145" s="12"/>
    </row>
    <row r="1146" spans="1:11" ht="15.75">
      <c r="A1146" s="51"/>
      <c r="B1146" s="36"/>
      <c r="C1146" s="17"/>
      <c r="D1146" s="22"/>
    </row>
    <row r="1147" spans="1:11" ht="15.75">
      <c r="A1147" s="50"/>
      <c r="B1147" s="36"/>
      <c r="C1147" s="4"/>
      <c r="D1147" s="12"/>
    </row>
    <row r="1148" spans="1:11" ht="15.75">
      <c r="A1148" s="39"/>
      <c r="B1148" s="36"/>
      <c r="C1148" s="17"/>
      <c r="D1148" s="12"/>
    </row>
    <row r="1149" spans="1:11" ht="15.75">
      <c r="A1149" s="39"/>
      <c r="B1149" s="36"/>
      <c r="C1149" s="17"/>
      <c r="D1149" s="12"/>
    </row>
    <row r="1150" spans="1:11" ht="15.75">
      <c r="A1150" s="51"/>
      <c r="B1150" s="21"/>
      <c r="C1150" s="24"/>
      <c r="D1150" s="12"/>
    </row>
    <row r="1151" spans="1:11" ht="15.75">
      <c r="A1151" s="39"/>
      <c r="B1151" s="21"/>
      <c r="C1151" s="17"/>
      <c r="D1151" s="12"/>
    </row>
    <row r="1152" spans="1:11" ht="15.75">
      <c r="A1152" s="39"/>
      <c r="B1152" s="21"/>
      <c r="C1152" s="17"/>
      <c r="D1152" s="12"/>
    </row>
    <row r="1153" spans="1:9" ht="15.75">
      <c r="A1153" s="39"/>
      <c r="B1153" s="21"/>
      <c r="C1153" s="17"/>
      <c r="D1153" s="12"/>
    </row>
    <row r="1154" spans="1:9" ht="15.75">
      <c r="A1154" s="39"/>
      <c r="B1154" s="21"/>
      <c r="C1154" s="17"/>
      <c r="D1154" s="12"/>
    </row>
    <row r="1155" spans="1:9" ht="15.75">
      <c r="A1155" s="39"/>
      <c r="B1155" s="21"/>
      <c r="C1155" s="17"/>
      <c r="D1155" s="12"/>
    </row>
    <row r="1156" spans="1:9" ht="15.75">
      <c r="A1156" s="39"/>
      <c r="B1156" s="21"/>
      <c r="C1156" s="17"/>
      <c r="D1156" s="12"/>
    </row>
    <row r="1157" spans="1:9" ht="15.75">
      <c r="A1157" s="50"/>
      <c r="B1157" s="36"/>
      <c r="C1157" s="17"/>
      <c r="D1157" s="12"/>
    </row>
    <row r="1158" spans="1:9" ht="15.75">
      <c r="A1158" s="39"/>
      <c r="B1158" s="36"/>
      <c r="C1158" s="17"/>
      <c r="D1158" s="12"/>
    </row>
    <row r="1159" spans="1:9" ht="15.75">
      <c r="A1159" s="39"/>
      <c r="B1159" s="36"/>
      <c r="C1159" s="17"/>
      <c r="D1159" s="22"/>
    </row>
    <row r="1160" spans="1:9" ht="15.75">
      <c r="A1160" s="39"/>
      <c r="B1160" s="36"/>
      <c r="C1160" s="17"/>
      <c r="D1160" s="22"/>
    </row>
    <row r="1161" spans="1:9" ht="15.75">
      <c r="A1161" s="39"/>
      <c r="B1161" s="36"/>
      <c r="C1161" s="17"/>
      <c r="D1161" s="12"/>
      <c r="E1161" s="12"/>
    </row>
    <row r="1162" spans="1:9" ht="15.75">
      <c r="A1162" s="38"/>
      <c r="B1162" s="36"/>
      <c r="C1162" s="17"/>
      <c r="D1162" s="12"/>
      <c r="E1162" s="12"/>
    </row>
    <row r="1163" spans="1:9" ht="15.75">
      <c r="A1163" s="16"/>
      <c r="B1163" s="36"/>
      <c r="C1163" s="17"/>
      <c r="D1163" s="12"/>
      <c r="E1163" s="12"/>
    </row>
    <row r="1164" spans="1:9" ht="15.75">
      <c r="A1164" s="40"/>
      <c r="B1164" s="36"/>
      <c r="C1164" s="17"/>
      <c r="D1164" s="22"/>
      <c r="E1164" s="36"/>
      <c r="F1164" s="17"/>
      <c r="G1164" s="22"/>
      <c r="H1164" s="17"/>
      <c r="I1164" s="22"/>
    </row>
    <row r="1165" spans="1:9" ht="15.75">
      <c r="A1165" s="16"/>
      <c r="B1165" s="36"/>
      <c r="C1165" s="17"/>
      <c r="D1165" s="22"/>
      <c r="E1165" s="36"/>
      <c r="F1165" s="17"/>
      <c r="G1165" s="22"/>
      <c r="H1165" s="17"/>
      <c r="I1165" s="22"/>
    </row>
    <row r="1166" spans="1:9" ht="15.75">
      <c r="A1166" s="16"/>
      <c r="B1166" s="36"/>
      <c r="C1166" s="17"/>
      <c r="D1166" s="22"/>
      <c r="E1166" s="36"/>
      <c r="F1166" s="17"/>
      <c r="G1166" s="22"/>
      <c r="H1166" s="17"/>
      <c r="I1166" s="22"/>
    </row>
    <row r="1167" spans="1:9" ht="15.75">
      <c r="A1167" s="50"/>
      <c r="B1167" s="49"/>
      <c r="C1167" s="17"/>
      <c r="D1167" s="12"/>
      <c r="I1167" s="44"/>
    </row>
    <row r="1168" spans="1:9" ht="15.75">
      <c r="A1168" s="39"/>
      <c r="B1168" s="49"/>
      <c r="C1168" s="17"/>
      <c r="D1168" s="12"/>
      <c r="I1168" s="44"/>
    </row>
    <row r="1169" spans="1:9" ht="15.75">
      <c r="A1169" s="39"/>
      <c r="B1169" s="49"/>
      <c r="C1169" s="17"/>
      <c r="D1169" s="12"/>
      <c r="I1169" s="44"/>
    </row>
    <row r="1170" spans="1:9" ht="15.75">
      <c r="A1170" s="50"/>
      <c r="B1170" s="49"/>
      <c r="C1170" s="27"/>
      <c r="D1170" s="12"/>
      <c r="E1170" s="31"/>
    </row>
    <row r="1171" spans="1:9" ht="15.75">
      <c r="A1171" s="39"/>
      <c r="B1171" s="49"/>
      <c r="C1171" s="17"/>
      <c r="D1171" s="12"/>
      <c r="E1171" s="31"/>
    </row>
    <row r="1172" spans="1:9" ht="15.75">
      <c r="A1172" s="39"/>
      <c r="B1172" s="49"/>
      <c r="C1172" s="17"/>
      <c r="D1172" s="12"/>
      <c r="E1172" s="31"/>
    </row>
    <row r="1173" spans="1:9" ht="15.75">
      <c r="A1173" s="52"/>
      <c r="B1173" s="49"/>
      <c r="C1173" s="4"/>
      <c r="D1173" s="12"/>
    </row>
    <row r="1174" spans="1:9" ht="15.75">
      <c r="A1174" s="39"/>
      <c r="B1174" s="49"/>
      <c r="C1174" s="17"/>
      <c r="D1174" s="12"/>
    </row>
    <row r="1175" spans="1:9" ht="15.75">
      <c r="A1175" s="39"/>
      <c r="B1175" s="49"/>
      <c r="C1175" s="17"/>
      <c r="D1175" s="12"/>
    </row>
    <row r="1176" spans="1:9" ht="15.75">
      <c r="A1176" s="53"/>
      <c r="B1176" s="49"/>
      <c r="C1176" s="23"/>
      <c r="D1176" s="12"/>
    </row>
    <row r="1177" spans="1:9" ht="15.75">
      <c r="A1177" s="39"/>
      <c r="B1177" s="49"/>
      <c r="C1177" s="17"/>
      <c r="D1177" s="12"/>
    </row>
    <row r="1178" spans="1:9" ht="15.75">
      <c r="A1178" s="39"/>
      <c r="B1178" s="49"/>
      <c r="C1178" s="17"/>
      <c r="D1178" s="12"/>
    </row>
    <row r="1179" spans="1:9" ht="15.75">
      <c r="A1179" s="54"/>
      <c r="B1179" s="36"/>
      <c r="C1179" s="17"/>
      <c r="D1179" s="12"/>
      <c r="E1179" s="22"/>
    </row>
    <row r="1180" spans="1:9" ht="15.75">
      <c r="A1180" s="39"/>
      <c r="B1180" s="36"/>
      <c r="C1180" s="17"/>
      <c r="D1180" s="12"/>
      <c r="E1180" s="22"/>
    </row>
    <row r="1181" spans="1:9" ht="15.75">
      <c r="A1181" s="39"/>
      <c r="B1181" s="36"/>
      <c r="C1181" s="17"/>
      <c r="D1181" s="12"/>
      <c r="E1181" s="22"/>
    </row>
    <row r="1182" spans="1:9" ht="15.75">
      <c r="A1182" s="50"/>
      <c r="B1182" s="36"/>
      <c r="C1182" s="4"/>
      <c r="D1182" s="12"/>
      <c r="E1182" s="22"/>
    </row>
    <row r="1183" spans="1:9" ht="15.75">
      <c r="A1183" s="55"/>
      <c r="B1183" s="36"/>
      <c r="C1183" s="19"/>
      <c r="D1183" s="12"/>
      <c r="E1183" s="22"/>
    </row>
    <row r="1184" spans="1:9" ht="15.75">
      <c r="A1184" s="54"/>
      <c r="B1184" s="36"/>
      <c r="C1184" s="19"/>
      <c r="D1184" s="12"/>
    </row>
    <row r="1185" spans="1:5" ht="15.75">
      <c r="A1185" s="54"/>
      <c r="B1185" s="36"/>
      <c r="C1185" s="19"/>
      <c r="D1185" s="12"/>
    </row>
    <row r="1186" spans="1:5" ht="15.75">
      <c r="A1186" s="34"/>
      <c r="B1186" s="36"/>
      <c r="C1186" s="17"/>
      <c r="D1186" s="12"/>
    </row>
    <row r="1187" spans="1:5" ht="15.75">
      <c r="A1187" s="20"/>
      <c r="B1187" s="36"/>
      <c r="C1187" s="11"/>
      <c r="D1187" s="12"/>
    </row>
    <row r="1188" spans="1:5" ht="15.75">
      <c r="A1188" s="20"/>
      <c r="B1188" s="36"/>
      <c r="C1188" s="11"/>
      <c r="D1188" s="12"/>
    </row>
    <row r="1189" spans="1:5" ht="15.75">
      <c r="A1189" s="20"/>
      <c r="B1189" s="36"/>
      <c r="C1189" s="17"/>
      <c r="D1189" s="22"/>
    </row>
    <row r="1190" spans="1:5" ht="15.75">
      <c r="A1190" s="52"/>
      <c r="B1190" s="36"/>
      <c r="C1190" s="36"/>
      <c r="D1190" s="12"/>
      <c r="E1190" s="12"/>
    </row>
    <row r="1191" spans="1:5" ht="15.75">
      <c r="A1191" s="39"/>
      <c r="B1191" s="36"/>
      <c r="C1191" s="17"/>
      <c r="D1191" s="22"/>
      <c r="E1191" s="12"/>
    </row>
    <row r="1192" spans="1:5" ht="15.75">
      <c r="A1192" s="39"/>
      <c r="B1192" s="36"/>
      <c r="C1192" s="17"/>
      <c r="D1192" s="22"/>
      <c r="E1192" s="12"/>
    </row>
    <row r="1193" spans="1:5" ht="15.75">
      <c r="A1193" s="51"/>
      <c r="B1193" s="21"/>
      <c r="C1193" s="19"/>
      <c r="D1193" s="12"/>
      <c r="E1193" s="22"/>
    </row>
    <row r="1194" spans="1:5" ht="15.75">
      <c r="A1194" s="55"/>
      <c r="B1194" s="21"/>
      <c r="C1194" s="21"/>
      <c r="D1194" s="12"/>
      <c r="E1194" s="22"/>
    </row>
    <row r="1195" spans="1:5" ht="15.75">
      <c r="A1195" s="54"/>
      <c r="B1195" s="21"/>
      <c r="C1195" s="11"/>
      <c r="D1195" s="12"/>
      <c r="E1195" s="22"/>
    </row>
    <row r="1196" spans="1:5" ht="15.75">
      <c r="A1196" s="54"/>
      <c r="B1196" s="21"/>
      <c r="C1196" s="11"/>
      <c r="D1196" s="12"/>
      <c r="E1196" s="22"/>
    </row>
    <row r="1197" spans="1:5" ht="15.75">
      <c r="A1197" s="51"/>
      <c r="B1197" s="21"/>
      <c r="C1197" s="4"/>
      <c r="D1197" s="12"/>
      <c r="E1197" s="22"/>
    </row>
    <row r="1198" spans="1:5" ht="15.75">
      <c r="A1198" s="55"/>
      <c r="B1198" s="21"/>
      <c r="C1198" s="19"/>
      <c r="D1198" s="12"/>
      <c r="E1198" s="22"/>
    </row>
    <row r="1199" spans="1:5" ht="15.75">
      <c r="A1199" s="54"/>
      <c r="B1199" s="21"/>
      <c r="C1199" s="27"/>
      <c r="D1199" s="12"/>
      <c r="E1199" s="22"/>
    </row>
    <row r="1200" spans="1:5" ht="15.75">
      <c r="A1200" s="54"/>
      <c r="B1200" s="21"/>
      <c r="C1200" s="27"/>
      <c r="D1200" s="12"/>
      <c r="E1200" s="22"/>
    </row>
    <row r="1201" spans="1:5" ht="15.75">
      <c r="A1201" s="50"/>
      <c r="B1201" s="49"/>
      <c r="C1201" s="17"/>
      <c r="D1201" s="12"/>
    </row>
    <row r="1202" spans="1:5" ht="15.75">
      <c r="A1202" s="39"/>
      <c r="B1202" s="49"/>
      <c r="C1202" s="17"/>
      <c r="D1202" s="12"/>
    </row>
    <row r="1203" spans="1:5" ht="15.75">
      <c r="A1203" s="39"/>
      <c r="B1203" s="49"/>
      <c r="C1203" s="17"/>
      <c r="D1203" s="31"/>
    </row>
    <row r="1204" spans="1:5" ht="15.75">
      <c r="A1204" s="51"/>
      <c r="B1204" s="21"/>
      <c r="C1204" s="27"/>
      <c r="D1204" s="12"/>
      <c r="E1204" s="22"/>
    </row>
    <row r="1205" spans="1:5" ht="15.75">
      <c r="A1205" s="55"/>
      <c r="B1205" s="21"/>
      <c r="C1205" s="19"/>
      <c r="D1205" s="12"/>
      <c r="E1205" s="22"/>
    </row>
    <row r="1206" spans="1:5" ht="15.75">
      <c r="A1206" s="54"/>
      <c r="B1206" s="21"/>
      <c r="C1206" s="27"/>
      <c r="D1206" s="22"/>
      <c r="E1206" s="22"/>
    </row>
    <row r="1207" spans="1:5" ht="15.75">
      <c r="A1207" s="54"/>
      <c r="B1207" s="21"/>
      <c r="C1207" s="27"/>
      <c r="D1207" s="22"/>
      <c r="E1207" s="22"/>
    </row>
    <row r="1208" spans="1:5" ht="15.75">
      <c r="A1208" s="51"/>
      <c r="B1208" s="21"/>
      <c r="C1208" s="4"/>
      <c r="D1208" s="12"/>
      <c r="E1208" s="22"/>
    </row>
    <row r="1209" spans="1:5" ht="15.75">
      <c r="A1209" s="55"/>
      <c r="B1209" s="21"/>
      <c r="C1209" s="19"/>
      <c r="D1209" s="12"/>
      <c r="E1209" s="22"/>
    </row>
    <row r="1210" spans="1:5" ht="15.75">
      <c r="A1210" s="54"/>
      <c r="B1210" s="21"/>
      <c r="C1210" s="27"/>
      <c r="D1210" s="22"/>
      <c r="E1210" s="22"/>
    </row>
    <row r="1211" spans="1:5" ht="15.75">
      <c r="A1211" s="54"/>
      <c r="B1211" s="21"/>
      <c r="C1211" s="27"/>
      <c r="D1211" s="22"/>
      <c r="E1211" s="22"/>
    </row>
    <row r="1212" spans="1:5" ht="15.75">
      <c r="A1212" s="51"/>
      <c r="B1212" s="56"/>
      <c r="C1212" s="17"/>
      <c r="D1212" s="12"/>
    </row>
    <row r="1213" spans="1:5" ht="15.75">
      <c r="A1213" s="55"/>
      <c r="B1213" s="56"/>
      <c r="C1213" s="26"/>
      <c r="D1213" s="12"/>
    </row>
    <row r="1214" spans="1:5" ht="15.75">
      <c r="A1214" s="54"/>
      <c r="B1214" s="56"/>
      <c r="C1214" s="11"/>
      <c r="D1214" s="12"/>
    </row>
    <row r="1215" spans="1:5" ht="15.75">
      <c r="A1215" s="54"/>
      <c r="B1215" s="56"/>
      <c r="C1215" s="11"/>
      <c r="D1215" s="12"/>
    </row>
    <row r="1216" spans="1:5" ht="15.75">
      <c r="A1216" s="54"/>
      <c r="B1216" s="56"/>
      <c r="C1216" s="11"/>
      <c r="D1216" s="12"/>
    </row>
    <row r="1217" spans="1:4" ht="15.75">
      <c r="A1217" s="51"/>
      <c r="B1217" s="56"/>
      <c r="C1217" s="17"/>
      <c r="D1217" s="12"/>
    </row>
    <row r="1218" spans="1:4" ht="15.75">
      <c r="A1218" s="55"/>
      <c r="B1218" s="56"/>
      <c r="C1218" s="26"/>
      <c r="D1218" s="12"/>
    </row>
    <row r="1219" spans="1:4" ht="15.75">
      <c r="A1219" s="54"/>
      <c r="B1219" s="56"/>
      <c r="C1219" s="11"/>
      <c r="D1219" s="12"/>
    </row>
    <row r="1220" spans="1:4" ht="15.75">
      <c r="A1220" s="54"/>
      <c r="B1220" s="56"/>
      <c r="C1220" s="11"/>
      <c r="D1220" s="12"/>
    </row>
    <row r="1221" spans="1:4" ht="15.75">
      <c r="A1221" s="51"/>
      <c r="B1221" s="49"/>
      <c r="C1221" s="19"/>
      <c r="D1221" s="12"/>
    </row>
    <row r="1222" spans="1:4" ht="15.75">
      <c r="A1222" s="39"/>
      <c r="B1222" s="49"/>
      <c r="C1222" s="17"/>
      <c r="D1222" s="12"/>
    </row>
    <row r="1223" spans="1:4" ht="15.75">
      <c r="A1223" s="39"/>
      <c r="B1223" s="49"/>
      <c r="C1223" s="17"/>
      <c r="D1223" s="12"/>
    </row>
    <row r="1224" spans="1:4" ht="15.75">
      <c r="A1224" s="34"/>
      <c r="B1224" s="36"/>
      <c r="C1224" s="17"/>
      <c r="D1224" s="12"/>
    </row>
    <row r="1225" spans="1:4" ht="15.75">
      <c r="A1225" s="38"/>
      <c r="B1225" s="36"/>
      <c r="C1225" s="17"/>
      <c r="D1225" s="12"/>
    </row>
    <row r="1226" spans="1:4" ht="15.75">
      <c r="A1226" s="16"/>
      <c r="B1226" s="36"/>
      <c r="C1226" s="17"/>
      <c r="D1226" s="12"/>
    </row>
    <row r="1227" spans="1:4" ht="15.75">
      <c r="A1227" s="39"/>
      <c r="B1227" s="49"/>
      <c r="C1227" s="17"/>
      <c r="D1227" s="12"/>
    </row>
    <row r="1228" spans="1:4" ht="15.75">
      <c r="A1228" s="39"/>
      <c r="B1228" s="49"/>
      <c r="C1228" s="17"/>
      <c r="D1228" s="12"/>
    </row>
    <row r="1229" spans="1:4" ht="15.75">
      <c r="A1229" s="39"/>
      <c r="B1229" s="49"/>
      <c r="C1229" s="17"/>
      <c r="D1229" s="12"/>
    </row>
    <row r="1230" spans="1:4" ht="15.75">
      <c r="A1230" s="41"/>
      <c r="B1230" s="36"/>
      <c r="C1230" s="23"/>
      <c r="D1230" s="12"/>
    </row>
    <row r="1231" spans="1:4" ht="15.75">
      <c r="A1231" s="38"/>
      <c r="B1231" s="36"/>
      <c r="C1231" s="23"/>
      <c r="D1231" s="12"/>
    </row>
    <row r="1232" spans="1:4" ht="15.75">
      <c r="A1232" s="13"/>
      <c r="B1232" s="36"/>
      <c r="C1232" s="23"/>
      <c r="D1232" s="12"/>
    </row>
    <row r="1233" spans="1:8" ht="15.75">
      <c r="A1233" s="57"/>
      <c r="B1233" s="49"/>
      <c r="C1233" s="17"/>
      <c r="D1233" s="12"/>
    </row>
    <row r="1234" spans="1:8" ht="15.75">
      <c r="A1234" s="39"/>
      <c r="B1234" s="49"/>
      <c r="C1234" s="17"/>
      <c r="D1234" s="12"/>
    </row>
    <row r="1235" spans="1:8" ht="15.75">
      <c r="A1235" s="39"/>
      <c r="B1235" s="49"/>
      <c r="C1235" s="17"/>
      <c r="D1235" s="12"/>
    </row>
    <row r="1236" spans="1:8" ht="15.75">
      <c r="A1236" s="39"/>
      <c r="B1236" s="49"/>
      <c r="C1236" s="17"/>
      <c r="D1236" s="12"/>
    </row>
    <row r="1237" spans="1:8" ht="15.75">
      <c r="A1237" s="39"/>
      <c r="B1237" s="49"/>
      <c r="C1237" s="17"/>
      <c r="D1237" s="12"/>
      <c r="H1237" s="34"/>
    </row>
    <row r="1238" spans="1:8" ht="15.75">
      <c r="A1238" s="13"/>
      <c r="B1238" s="36"/>
      <c r="C1238" s="23"/>
      <c r="D1238" s="12"/>
      <c r="E1238" s="12"/>
    </row>
    <row r="1239" spans="1:8" ht="15.75">
      <c r="A1239" s="38"/>
      <c r="B1239" s="36"/>
      <c r="C1239" s="23"/>
      <c r="D1239" s="22"/>
      <c r="E1239" s="12"/>
    </row>
    <row r="1240" spans="1:8" ht="15.75">
      <c r="A1240" s="13"/>
      <c r="B1240" s="36"/>
      <c r="C1240" s="23"/>
      <c r="D1240" s="22"/>
      <c r="E1240" s="12"/>
    </row>
    <row r="1241" spans="1:8" ht="15.75">
      <c r="A1241" s="58"/>
      <c r="B1241" s="49"/>
      <c r="C1241" s="17"/>
      <c r="D1241" s="12"/>
      <c r="E1241" s="22"/>
    </row>
    <row r="1242" spans="1:8" ht="15.75">
      <c r="A1242" s="16"/>
      <c r="B1242" s="49"/>
      <c r="C1242" s="17"/>
      <c r="D1242" s="12"/>
      <c r="E1242" s="22"/>
    </row>
    <row r="1243" spans="1:8" ht="15.75">
      <c r="A1243" s="16"/>
      <c r="B1243" s="49"/>
      <c r="C1243" s="17"/>
      <c r="D1243" s="12"/>
      <c r="E1243" s="22"/>
    </row>
    <row r="1244" spans="1:8" ht="15.75">
      <c r="A1244" s="16"/>
      <c r="B1244" s="49"/>
      <c r="C1244" s="17"/>
      <c r="D1244" s="12"/>
      <c r="E1244" s="22"/>
    </row>
    <row r="1245" spans="1:8" ht="15.75">
      <c r="A1245" s="16"/>
      <c r="B1245" s="49"/>
      <c r="C1245" s="17"/>
      <c r="D1245" s="12"/>
      <c r="E1245" s="22"/>
    </row>
    <row r="1246" spans="1:8" ht="15.75">
      <c r="A1246" s="38"/>
      <c r="B1246" s="36"/>
      <c r="C1246" s="23"/>
      <c r="D1246" s="12"/>
      <c r="E1246" s="22"/>
    </row>
    <row r="1247" spans="1:8" ht="15.75">
      <c r="A1247" s="16"/>
      <c r="B1247" s="36"/>
      <c r="C1247" s="17"/>
      <c r="D1247" s="12"/>
      <c r="E1247" s="22"/>
    </row>
    <row r="1248" spans="1:8" ht="15.75">
      <c r="A1248" s="13"/>
      <c r="B1248" s="36"/>
      <c r="C1248" s="23"/>
      <c r="D1248" s="12"/>
      <c r="E1248" s="22"/>
    </row>
    <row r="1249" spans="1:5" ht="15.75">
      <c r="A1249" s="38"/>
      <c r="B1249" s="36"/>
      <c r="C1249" s="23"/>
      <c r="D1249" s="12"/>
      <c r="E1249" s="22"/>
    </row>
    <row r="1250" spans="1:5" ht="15.75">
      <c r="A1250" s="13"/>
      <c r="B1250" s="36"/>
      <c r="C1250" s="23"/>
      <c r="D1250" s="12"/>
      <c r="E1250" s="22"/>
    </row>
    <row r="1251" spans="1:5" ht="15.75">
      <c r="A1251" s="38"/>
      <c r="B1251" s="49"/>
      <c r="C1251" s="17"/>
      <c r="D1251" s="12"/>
      <c r="E1251" s="22"/>
    </row>
    <row r="1252" spans="1:5" ht="15.75">
      <c r="A1252" s="16"/>
      <c r="B1252" s="49"/>
      <c r="C1252" s="17"/>
      <c r="D1252" s="22"/>
      <c r="E1252" s="22"/>
    </row>
    <row r="1253" spans="1:5" ht="15.75">
      <c r="A1253" s="16"/>
      <c r="B1253" s="49"/>
      <c r="C1253" s="17"/>
      <c r="D1253" s="22"/>
      <c r="E1253" s="22"/>
    </row>
    <row r="1254" spans="1:5" ht="15.75">
      <c r="A1254" s="16"/>
      <c r="B1254" s="49"/>
      <c r="C1254" s="17"/>
      <c r="D1254" s="22"/>
      <c r="E1254" s="22"/>
    </row>
    <row r="1255" spans="1:5" ht="15.75">
      <c r="A1255" s="16"/>
      <c r="B1255" s="49"/>
      <c r="C1255" s="17"/>
      <c r="D1255" s="22"/>
      <c r="E1255" s="22"/>
    </row>
    <row r="1256" spans="1:5" ht="15.75">
      <c r="A1256" s="20"/>
      <c r="B1256" s="36"/>
      <c r="C1256" s="11"/>
      <c r="D1256" s="12"/>
      <c r="E1256" s="22"/>
    </row>
    <row r="1257" spans="1:5" ht="15.75">
      <c r="A1257" s="20"/>
      <c r="B1257" s="36"/>
      <c r="C1257" s="11"/>
      <c r="D1257" s="12"/>
      <c r="E1257" s="22"/>
    </row>
    <row r="1258" spans="1:5" ht="15.75">
      <c r="A1258" s="20"/>
      <c r="B1258" s="36"/>
      <c r="C1258" s="11"/>
      <c r="D1258" s="12"/>
      <c r="E1258" s="22"/>
    </row>
    <row r="1259" spans="1:5" ht="15.75">
      <c r="A1259" s="25"/>
      <c r="B1259" s="36"/>
      <c r="C1259" s="11"/>
      <c r="D1259" s="12"/>
      <c r="E1259" s="22"/>
    </row>
    <row r="1260" spans="1:5" ht="15.75">
      <c r="A1260" s="16"/>
      <c r="B1260" s="36"/>
      <c r="C1260" s="17"/>
      <c r="D1260" s="12"/>
      <c r="E1260" s="22"/>
    </row>
    <row r="1261" spans="1:5" ht="15.75">
      <c r="A1261" s="20"/>
      <c r="B1261" s="36"/>
      <c r="C1261" s="11"/>
      <c r="D1261" s="12"/>
      <c r="E1261" s="22"/>
    </row>
    <row r="1262" spans="1:5" ht="15.75">
      <c r="A1262" s="20"/>
      <c r="B1262" s="36"/>
      <c r="C1262" s="11"/>
      <c r="D1262" s="12"/>
      <c r="E1262" s="22"/>
    </row>
    <row r="1263" spans="1:5" ht="15.75">
      <c r="A1263" s="25"/>
      <c r="B1263" s="36"/>
      <c r="C1263" s="11"/>
      <c r="D1263" s="12"/>
      <c r="E1263" s="22"/>
    </row>
    <row r="1264" spans="1:5" ht="15.75">
      <c r="A1264" s="20"/>
      <c r="B1264" s="36"/>
      <c r="C1264" s="11"/>
      <c r="D1264" s="12"/>
      <c r="E1264" s="22"/>
    </row>
    <row r="1265" spans="1:4" ht="15.75">
      <c r="A1265" s="50"/>
      <c r="B1265" s="49"/>
      <c r="C1265" s="23"/>
      <c r="D1265" s="12"/>
    </row>
    <row r="1266" spans="1:4" ht="15.75">
      <c r="A1266" s="50"/>
      <c r="B1266" s="49"/>
      <c r="C1266" s="23"/>
      <c r="D1266" s="12"/>
    </row>
    <row r="1267" spans="1:4" ht="15.75">
      <c r="A1267" s="50"/>
      <c r="B1267" s="49"/>
      <c r="C1267" s="17"/>
      <c r="D1267" s="12"/>
    </row>
    <row r="1268" spans="1:4" ht="16.5" customHeight="1">
      <c r="A1268" s="45"/>
      <c r="B1268" s="17"/>
      <c r="C1268" s="17"/>
      <c r="D1268" s="37"/>
    </row>
    <row r="1269" spans="1:4" ht="16.5" customHeight="1">
      <c r="A1269" s="46"/>
      <c r="B1269" s="27"/>
      <c r="C1269" s="27"/>
      <c r="D1269" s="10"/>
    </row>
    <row r="1270" spans="1:4" ht="12.75">
      <c r="A1270" s="59"/>
      <c r="B1270" s="4"/>
      <c r="C1270" s="4"/>
      <c r="D1270" s="60"/>
    </row>
  </sheetData>
  <mergeCells count="4">
    <mergeCell ref="D2:F2"/>
    <mergeCell ref="D3:F3"/>
    <mergeCell ref="D4:F4"/>
    <mergeCell ref="A6:F6"/>
  </mergeCells>
  <pageMargins left="0.51181102362204722" right="0.51181102362204722" top="0.74803149606299213" bottom="0.74803149606299213" header="0.31496062992125984" footer="0.31496062992125984"/>
  <pageSetup paperSize="9" scale="7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ryabovaes</cp:lastModifiedBy>
  <cp:lastPrinted>2019-04-02T06:18:56Z</cp:lastPrinted>
  <dcterms:created xsi:type="dcterms:W3CDTF">2013-01-23T11:33:24Z</dcterms:created>
  <dcterms:modified xsi:type="dcterms:W3CDTF">2019-04-02T06:21:26Z</dcterms:modified>
</cp:coreProperties>
</file>