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1535" activeTab="1"/>
  </bookViews>
  <sheets>
    <sheet name="Приложение1" sheetId="1" r:id="rId1"/>
    <sheet name="Приложение 2" sheetId="2" r:id="rId2"/>
  </sheets>
  <definedNames>
    <definedName name="_xlnm.Print_Area" localSheetId="1">'Приложение 2'!$A$1:$J$53</definedName>
  </definedNames>
  <calcPr fullCalcOnLoad="1"/>
</workbook>
</file>

<file path=xl/sharedStrings.xml><?xml version="1.0" encoding="utf-8"?>
<sst xmlns="http://schemas.openxmlformats.org/spreadsheetml/2006/main" count="125" uniqueCount="63">
  <si>
    <t>Предоставление удобной формы взаимодействия населения с органами власти на территории города Реутов, в том числе на основе многофункционального центра</t>
  </si>
  <si>
    <t>Итого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</si>
  <si>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</si>
  <si>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Закупка, установка и настройка программного обеспечения для функционироования call-центра по вопросам предоставления государственных и муниципальных услуг</t>
  </si>
  <si>
    <t>5.1</t>
  </si>
  <si>
    <t>5.2</t>
  </si>
  <si>
    <t>5.1.1</t>
  </si>
  <si>
    <t>5.1.2</t>
  </si>
  <si>
    <t>Проведение работ по созданию системы защиты персональных данных МФЦ</t>
  </si>
  <si>
    <t>5.1.3</t>
  </si>
  <si>
    <t>Закупка компьютерного, серверного и программного обеспечения, оргтехники</t>
  </si>
  <si>
    <t>5.1.4</t>
  </si>
  <si>
    <t>Оснащение помещений МФЦ предметами мебели и иными предметами бытового назначения</t>
  </si>
  <si>
    <t>№ п/п</t>
  </si>
  <si>
    <t>Мероприятия по реализации долгосрочной целевой программы города Реутов "ИНФОРМАЦИОННЫЙ ГОРОД (2012-2016 ГОДЫ)"</t>
  </si>
  <si>
    <t>Потребность в ресурсах по периодам реализации, млн. руб.</t>
  </si>
  <si>
    <t>Создание транспортного уровня муниципальной информационной системы и единой инфраструктуры обеспечения юридически значимого электронного взаимодействия для реализации возможности получения муниципальных услуг населением в электронном виде:</t>
  </si>
  <si>
    <t>- прокладка волоконно-оптической сети в детские дошкольные образовательные учреждения (ДДОУ)  города Реутов,</t>
  </si>
  <si>
    <t>- интеграция ДДОУ в общегородскую сеть.</t>
  </si>
  <si>
    <t>Обеспечение развития и модернизации существующей технологической базы информатизации, а также определение долгосрочных направлений развития информационно-коммуникационных технологий и формирование единых принципов внедрения информационно-коммуникационных технологий во все сферы жизнедеятельности муниципального образования города Реутов;</t>
  </si>
  <si>
    <t>Повышение оперативности и качества предоставляемых муниципальных услуг, путем применения современных информационных технологий и усиление роли информационно-коммуникационных технологий в обеспечении жизнедеятельности города Реутов</t>
  </si>
  <si>
    <t>Создание инфраструктуры общественного доступа и расширение целевой аудитории обеспеченной информацией о деятельности органов исполнительной власти, основанных на использовании современных информационно-коммуникационных технологий и обеспечение равноправного доступа к современной информационно-коммуникационной среде и к муниципальным услугам, предоставляемым в электронном виде.</t>
  </si>
  <si>
    <t>Внедрение комплексных информационных систем в сферах образования, здравоохранения, жилищно-коммунальном хозяйстве, обладающих эффективными механизмами управления:</t>
  </si>
  <si>
    <t>- прием заявлений, постановка на учет и зачисление детей в ДДОУ в электронном виде,</t>
  </si>
  <si>
    <t>Создание мультифункционального интерактивного программно-аппаратного комплекса поддержки принятия решений в деятельности муниципальных органов власти на основе современных информационно-коммуникационных технологий и интеллектуальных систем;</t>
  </si>
  <si>
    <t>Развитие защищенной системы электронного документооборота.</t>
  </si>
  <si>
    <t>Создание единого тренингового центра по повышению уровня распространения в обществе базовых навыков использования информационно-коммуникационных технологий;</t>
  </si>
  <si>
    <t>Создание необходимой нормативной правовой базы формирования электронного правительства.</t>
  </si>
  <si>
    <t>Объемы и источники финансирования программы (млн.руб.): в том числе</t>
  </si>
  <si>
    <t>Всего</t>
  </si>
  <si>
    <t>В том числе по годам реализации</t>
  </si>
  <si>
    <t>бюджет города Реутов</t>
  </si>
  <si>
    <t>бюджет Московской области</t>
  </si>
  <si>
    <t>федеральный бюджет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</si>
  <si>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№5</t>
  </si>
  <si>
    <t>Приложение №1</t>
  </si>
  <si>
    <t>Общая потребность в ресурсах муниципальной долгосрочной целевой программы</t>
  </si>
  <si>
    <t>Приложение №2</t>
  </si>
  <si>
    <t>внебюджетные источники финансирования</t>
  </si>
  <si>
    <t>Утверждено Постановлением Администрации города Реутов 
от ___.___.2013г. №____ПА</t>
  </si>
  <si>
    <t xml:space="preserve">Утверждено Постановлением Администрации города Реутов от __.__.2013г. №___-ПА               </t>
  </si>
  <si>
    <t>Проведение работ по материально-техническому оснащению помещений многофункциональных центров (приобретение компьютерного, сервеного и программного обеспечения, мебели и оргтехники и т.д.) в том числе внедрение информационно-коммуникационных технологий  деятельность МФЦ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</si>
  <si>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№1</t>
  </si>
  <si>
    <t>- предоставление информации об организации общедоступного и бесплатного дошкольного образования в образовательных расположенных на территории города Реутов;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</si>
  <si>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№4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</si>
  <si>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№7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</si>
  <si>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№2 с углубленным изучением отдельных предметов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</si>
  <si>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№3 с углубленным изучением отдельных предметов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</si>
  <si>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№6 с углубленным изучением отдельных предметов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</si>
  <si>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Лицей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</si>
  <si>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Гимназия</t>
  </si>
  <si>
    <t>1.1</t>
  </si>
  <si>
    <t>1.2</t>
  </si>
  <si>
    <t>Администрация города Реутов</t>
  </si>
  <si>
    <t>Управление образования Администрации города Реутов</t>
  </si>
  <si>
    <t>Исполнитель мероприятий</t>
  </si>
  <si>
    <t>Тип финансирования</t>
  </si>
  <si>
    <t>Местный бюжет</t>
  </si>
  <si>
    <t>Софинансирование</t>
  </si>
  <si>
    <t>Бюджет МО</t>
  </si>
  <si>
    <t>Местный бюджет</t>
  </si>
  <si>
    <t>Федеральный бюджет</t>
  </si>
  <si>
    <t>Софинансирование:  Бюджет МО, местный бюджет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</si>
</sst>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\ "/>
    <numFmt numFmtId="165" formatCode="0.000"/>
    <numFmt numFmtId="166" formatCode="0.0000"/>
    <numFmt numFmtId="167" formatCode="0.0"/>
    <numFmt numFmtId="177" formatCode="0,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165" fontId="39" fillId="0" borderId="11" xfId="0" applyNumberFormat="1" applyFont="1" applyBorder="1" applyAlignment="1">
      <alignment horizontal="center" vertical="center"/>
    </xf>
    <xf numFmtId="165" fontId="38" fillId="33" borderId="11" xfId="0" applyNumberFormat="1" applyFont="1" applyFill="1" applyBorder="1" applyAlignment="1">
      <alignment horizontal="center" vertical="center"/>
    </xf>
    <xf numFmtId="165" fontId="38" fillId="0" borderId="11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167" fontId="38" fillId="0" borderId="11" xfId="0" applyNumberFormat="1" applyFont="1" applyBorder="1" applyAlignment="1">
      <alignment horizontal="center" vertical="center"/>
    </xf>
    <xf numFmtId="165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41" fillId="34" borderId="12" xfId="0" applyFont="1" applyFill="1" applyBorder="1" applyAlignment="1">
      <alignment horizontal="center" vertical="center" wrapText="1"/>
    </xf>
    <xf numFmtId="165" fontId="42" fillId="34" borderId="12" xfId="0" applyNumberFormat="1" applyFont="1" applyFill="1" applyBorder="1" applyAlignment="1">
      <alignment horizontal="center" vertical="center"/>
    </xf>
    <xf numFmtId="165" fontId="41" fillId="34" borderId="12" xfId="0" applyNumberFormat="1" applyFont="1" applyFill="1" applyBorder="1" applyAlignment="1">
      <alignment horizontal="center" vertical="center"/>
    </xf>
    <xf numFmtId="167" fontId="41" fillId="34" borderId="12" xfId="0" applyNumberFormat="1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165" fontId="42" fillId="0" borderId="13" xfId="0" applyNumberFormat="1" applyFont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65" fontId="41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165" fontId="42" fillId="0" borderId="16" xfId="0" applyNumberFormat="1" applyFont="1" applyFill="1" applyBorder="1" applyAlignment="1">
      <alignment horizontal="center" vertical="center"/>
    </xf>
    <xf numFmtId="0" fontId="41" fillId="0" borderId="15" xfId="0" applyFont="1" applyBorder="1" applyAlignment="1">
      <alignment horizontal="justify" vertical="center" wrapText="1"/>
    </xf>
    <xf numFmtId="165" fontId="42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41" fillId="0" borderId="17" xfId="0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41" fillId="0" borderId="14" xfId="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5" fontId="41" fillId="0" borderId="12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wrapText="1"/>
    </xf>
    <xf numFmtId="165" fontId="41" fillId="0" borderId="12" xfId="0" applyNumberFormat="1" applyFont="1" applyBorder="1" applyAlignment="1">
      <alignment horizontal="center" vertical="center"/>
    </xf>
    <xf numFmtId="165" fontId="41" fillId="0" borderId="22" xfId="0" applyNumberFormat="1" applyFont="1" applyBorder="1" applyAlignment="1">
      <alignment horizontal="center" vertical="center"/>
    </xf>
    <xf numFmtId="165" fontId="41" fillId="0" borderId="2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5" fontId="41" fillId="0" borderId="22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65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65" fontId="41" fillId="34" borderId="0" xfId="0" applyNumberFormat="1" applyFont="1" applyFill="1" applyBorder="1" applyAlignment="1">
      <alignment horizontal="center" vertical="center"/>
    </xf>
    <xf numFmtId="165" fontId="41" fillId="34" borderId="22" xfId="0" applyNumberFormat="1" applyFont="1" applyFill="1" applyBorder="1" applyAlignment="1">
      <alignment horizontal="center" vertical="center"/>
    </xf>
    <xf numFmtId="165" fontId="42" fillId="0" borderId="13" xfId="0" applyNumberFormat="1" applyFont="1" applyFill="1" applyBorder="1" applyAlignment="1">
      <alignment horizontal="center" vertical="center"/>
    </xf>
    <xf numFmtId="165" fontId="42" fillId="0" borderId="24" xfId="0" applyNumberFormat="1" applyFont="1" applyBorder="1" applyAlignment="1">
      <alignment horizontal="center" vertical="center"/>
    </xf>
    <xf numFmtId="165" fontId="42" fillId="0" borderId="25" xfId="0" applyNumberFormat="1" applyFont="1" applyBorder="1" applyAlignment="1">
      <alignment horizontal="center" vertical="center"/>
    </xf>
    <xf numFmtId="165" fontId="42" fillId="0" borderId="17" xfId="0" applyNumberFormat="1" applyFont="1" applyBorder="1" applyAlignment="1">
      <alignment horizontal="center" vertical="center"/>
    </xf>
    <xf numFmtId="165" fontId="42" fillId="0" borderId="26" xfId="0" applyNumberFormat="1" applyFont="1" applyBorder="1" applyAlignment="1">
      <alignment horizontal="center" vertical="center"/>
    </xf>
    <xf numFmtId="165" fontId="41" fillId="34" borderId="14" xfId="0" applyNumberFormat="1" applyFont="1" applyFill="1" applyBorder="1" applyAlignment="1">
      <alignment horizontal="center" vertical="center"/>
    </xf>
    <xf numFmtId="165" fontId="41" fillId="34" borderId="23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horizontal="justify" vertical="center" wrapText="1"/>
    </xf>
    <xf numFmtId="165" fontId="42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49" fontId="43" fillId="0" borderId="28" xfId="0" applyNumberFormat="1" applyFont="1" applyBorder="1" applyAlignment="1">
      <alignment horizontal="left" vertical="center" wrapText="1"/>
    </xf>
    <xf numFmtId="49" fontId="43" fillId="34" borderId="30" xfId="0" applyNumberFormat="1" applyFont="1" applyFill="1" applyBorder="1" applyAlignment="1">
      <alignment horizontal="left" vertical="center" wrapText="1"/>
    </xf>
    <xf numFmtId="49" fontId="43" fillId="34" borderId="29" xfId="0" applyNumberFormat="1" applyFont="1" applyFill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49" fontId="43" fillId="34" borderId="36" xfId="0" applyNumberFormat="1" applyFont="1" applyFill="1" applyBorder="1" applyAlignment="1">
      <alignment horizontal="left" vertical="center" wrapText="1"/>
    </xf>
    <xf numFmtId="49" fontId="43" fillId="34" borderId="32" xfId="0" applyNumberFormat="1" applyFont="1" applyFill="1" applyBorder="1" applyAlignment="1">
      <alignment horizontal="left" vertical="center" wrapText="1"/>
    </xf>
    <xf numFmtId="49" fontId="43" fillId="34" borderId="35" xfId="0" applyNumberFormat="1" applyFont="1" applyFill="1" applyBorder="1" applyAlignment="1">
      <alignment horizontal="left" vertical="center" wrapText="1"/>
    </xf>
    <xf numFmtId="49" fontId="43" fillId="34" borderId="33" xfId="0" applyNumberFormat="1" applyFont="1" applyFill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165" fontId="42" fillId="34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7" fontId="41" fillId="34" borderId="14" xfId="0" applyNumberFormat="1" applyFont="1" applyFill="1" applyBorder="1" applyAlignment="1">
      <alignment horizontal="center" vertical="center"/>
    </xf>
    <xf numFmtId="165" fontId="41" fillId="0" borderId="14" xfId="0" applyNumberFormat="1" applyFont="1" applyBorder="1" applyAlignment="1">
      <alignment horizontal="center" vertical="center"/>
    </xf>
    <xf numFmtId="165" fontId="41" fillId="0" borderId="23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34" borderId="12" xfId="0" applyFont="1" applyFill="1" applyBorder="1" applyAlignment="1">
      <alignment horizontal="justify" vertical="center" wrapText="1"/>
    </xf>
    <xf numFmtId="0" fontId="41" fillId="34" borderId="14" xfId="0" applyFont="1" applyFill="1" applyBorder="1" applyAlignment="1">
      <alignment horizontal="justify" vertical="center" wrapText="1"/>
    </xf>
    <xf numFmtId="0" fontId="41" fillId="0" borderId="12" xfId="0" applyFont="1" applyBorder="1" applyAlignment="1" quotePrefix="1">
      <alignment horizontal="justify" vertical="center" wrapText="1"/>
    </xf>
    <xf numFmtId="0" fontId="41" fillId="0" borderId="14" xfId="0" applyFont="1" applyBorder="1" applyAlignment="1" quotePrefix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34" borderId="39" xfId="0" applyFont="1" applyFill="1" applyBorder="1" applyAlignment="1">
      <alignment horizontal="left" vertical="center" wrapText="1"/>
    </xf>
    <xf numFmtId="0" fontId="41" fillId="34" borderId="17" xfId="0" applyFont="1" applyFill="1" applyBorder="1" applyAlignment="1">
      <alignment horizontal="left" vertical="center" wrapText="1"/>
    </xf>
    <xf numFmtId="0" fontId="41" fillId="34" borderId="38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numFmt numFmtId="177" formatCode="0,0"/>
    </dxf>
    <dxf>
      <numFmt numFmtId="16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SheetLayoutView="115" zoomScalePageLayoutView="0" workbookViewId="0" topLeftCell="A1">
      <selection activeCell="D15" sqref="D15"/>
    </sheetView>
  </sheetViews>
  <sheetFormatPr defaultColWidth="9.140625" defaultRowHeight="15"/>
  <cols>
    <col min="1" max="1" width="29.421875" style="0" customWidth="1"/>
    <col min="2" max="2" width="10.7109375" style="0" bestFit="1" customWidth="1"/>
    <col min="3" max="3" width="10.7109375" style="0" customWidth="1"/>
    <col min="4" max="4" width="14.00390625" style="0" bestFit="1" customWidth="1"/>
    <col min="5" max="7" width="10.7109375" style="0" customWidth="1"/>
    <col min="8" max="8" width="7.7109375" style="0" customWidth="1"/>
    <col min="10" max="10" width="10.140625" style="0" bestFit="1" customWidth="1"/>
  </cols>
  <sheetData>
    <row r="1" spans="4:8" ht="15" customHeight="1">
      <c r="D1" s="43" t="s">
        <v>39</v>
      </c>
      <c r="E1" s="43"/>
      <c r="F1" s="43"/>
      <c r="G1" s="43"/>
      <c r="H1" s="7"/>
    </row>
    <row r="2" spans="4:8" ht="21.75" customHeight="1">
      <c r="D2" s="43"/>
      <c r="E2" s="43"/>
      <c r="F2" s="43"/>
      <c r="G2" s="43"/>
      <c r="H2" s="7"/>
    </row>
    <row r="3" spans="4:8" ht="21" customHeight="1">
      <c r="D3" s="43"/>
      <c r="E3" s="43"/>
      <c r="F3" s="43"/>
      <c r="G3" s="43"/>
      <c r="H3" s="7"/>
    </row>
    <row r="4" spans="4:8" ht="21" customHeight="1">
      <c r="D4" s="6"/>
      <c r="E4" s="6"/>
      <c r="F4" s="6"/>
      <c r="G4" s="6"/>
      <c r="H4" s="6"/>
    </row>
    <row r="5" spans="4:8" ht="15.75">
      <c r="D5" s="5"/>
      <c r="F5" s="8" t="s">
        <v>35</v>
      </c>
      <c r="G5" s="8"/>
      <c r="H5" s="8"/>
    </row>
    <row r="6" ht="15.75" thickBot="1"/>
    <row r="7" spans="1:7" ht="31.5" customHeight="1" thickBot="1">
      <c r="A7" s="41" t="s">
        <v>28</v>
      </c>
      <c r="B7" s="41" t="s">
        <v>29</v>
      </c>
      <c r="C7" s="38" t="s">
        <v>30</v>
      </c>
      <c r="D7" s="39"/>
      <c r="E7" s="39"/>
      <c r="F7" s="39"/>
      <c r="G7" s="40"/>
    </row>
    <row r="8" spans="1:10" ht="16.5" thickBot="1">
      <c r="A8" s="42"/>
      <c r="B8" s="42"/>
      <c r="C8" s="4">
        <v>2012</v>
      </c>
      <c r="D8" s="4">
        <v>2013</v>
      </c>
      <c r="E8" s="4">
        <v>2014</v>
      </c>
      <c r="F8" s="4">
        <v>2015</v>
      </c>
      <c r="G8" s="4">
        <v>2016</v>
      </c>
      <c r="J8" s="14"/>
    </row>
    <row r="9" spans="1:9" ht="34.5" customHeight="1" thickBot="1">
      <c r="A9" s="1" t="s">
        <v>31</v>
      </c>
      <c r="B9" s="10">
        <f>SUM(C9:G9)</f>
        <v>102.128225</v>
      </c>
      <c r="C9" s="10">
        <v>12.622</v>
      </c>
      <c r="D9" s="11">
        <f>'Приложение 2'!F8+'Приложение 2'!F13+'Приложение 2'!F14+'Приложение 2'!F15+'Приложение 2'!F18+'Приложение 2'!F37+'Приложение 2'!F49+'Приложение 2'!F50+'Приложение 2'!F51+'Приложение 2'!F52</f>
        <v>31.736225000000005</v>
      </c>
      <c r="E9" s="11">
        <v>20.889</v>
      </c>
      <c r="F9" s="11">
        <v>19.515</v>
      </c>
      <c r="G9" s="11">
        <f>17.067+0.299</f>
        <v>17.366</v>
      </c>
      <c r="I9" s="13"/>
    </row>
    <row r="10" spans="1:7" ht="34.5" customHeight="1" thickBot="1">
      <c r="A10" s="1" t="s">
        <v>32</v>
      </c>
      <c r="B10" s="11">
        <f>SUM(C10:G10)</f>
        <v>39.214999999999996</v>
      </c>
      <c r="C10" s="11">
        <v>4.348</v>
      </c>
      <c r="D10" s="11">
        <v>7.681</v>
      </c>
      <c r="E10" s="11">
        <v>8.895</v>
      </c>
      <c r="F10" s="11">
        <v>7.885</v>
      </c>
      <c r="G10" s="11">
        <v>10.406</v>
      </c>
    </row>
    <row r="11" spans="1:7" ht="34.5" customHeight="1" thickBot="1">
      <c r="A11" s="1" t="s">
        <v>33</v>
      </c>
      <c r="B11" s="11">
        <f>SUM(C11:G11)</f>
        <v>34.057</v>
      </c>
      <c r="C11" s="15">
        <v>0</v>
      </c>
      <c r="D11" s="15">
        <v>0</v>
      </c>
      <c r="E11" s="11">
        <v>12.746</v>
      </c>
      <c r="F11" s="11">
        <v>11.231</v>
      </c>
      <c r="G11" s="11">
        <v>10.08</v>
      </c>
    </row>
    <row r="12" spans="1:7" ht="34.5" customHeight="1" thickBot="1">
      <c r="A12" s="1" t="s">
        <v>38</v>
      </c>
      <c r="B12" s="11">
        <f>SUM(C12:G12)</f>
        <v>80.5</v>
      </c>
      <c r="C12" s="11">
        <v>0.5</v>
      </c>
      <c r="D12" s="11">
        <v>80</v>
      </c>
      <c r="E12" s="15">
        <v>0</v>
      </c>
      <c r="F12" s="15">
        <v>0</v>
      </c>
      <c r="G12" s="15">
        <v>0</v>
      </c>
    </row>
    <row r="13" spans="1:7" ht="16.5" thickBot="1">
      <c r="A13" s="3" t="s">
        <v>29</v>
      </c>
      <c r="B13" s="9">
        <f>SUM(C13:G13)</f>
        <v>255.900225</v>
      </c>
      <c r="C13" s="9">
        <f>SUM(C9:C12)</f>
        <v>17.47</v>
      </c>
      <c r="D13" s="9">
        <f>SUM(D9:D12)</f>
        <v>119.417225</v>
      </c>
      <c r="E13" s="9">
        <f>SUM(E9:E12)</f>
        <v>42.53</v>
      </c>
      <c r="F13" s="9">
        <f>SUM(F9:F12)</f>
        <v>38.631</v>
      </c>
      <c r="G13" s="9">
        <f>SUM(G9:G12)</f>
        <v>37.852</v>
      </c>
    </row>
    <row r="14" ht="15.75">
      <c r="B14" s="13"/>
    </row>
    <row r="15" spans="2:7" ht="15.75">
      <c r="B15" s="13"/>
      <c r="C15" s="13"/>
      <c r="D15" s="12"/>
      <c r="E15" s="13"/>
      <c r="F15" s="13"/>
      <c r="G15" s="13"/>
    </row>
    <row r="17" spans="4:10" ht="15">
      <c r="D17" s="12"/>
      <c r="E17" s="12"/>
      <c r="F17" s="12"/>
      <c r="G17" s="12"/>
      <c r="J17" s="12"/>
    </row>
    <row r="18" ht="15">
      <c r="J18" s="12"/>
    </row>
    <row r="19" spans="5:7" ht="15">
      <c r="E19" s="12"/>
      <c r="F19" s="12"/>
      <c r="G19" s="12"/>
    </row>
  </sheetData>
  <sheetProtection/>
  <mergeCells count="4">
    <mergeCell ref="C7:G7"/>
    <mergeCell ref="A7:A8"/>
    <mergeCell ref="B7:B8"/>
    <mergeCell ref="D1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view="pageBreakPreview" zoomScale="85" zoomScaleSheetLayoutView="85" zoomScalePageLayoutView="0" workbookViewId="0" topLeftCell="A40">
      <selection activeCell="G40" sqref="G40:G48"/>
    </sheetView>
  </sheetViews>
  <sheetFormatPr defaultColWidth="9.140625" defaultRowHeight="15"/>
  <cols>
    <col min="1" max="1" width="6.140625" style="72" customWidth="1"/>
    <col min="2" max="2" width="82.00390625" style="2" customWidth="1"/>
    <col min="3" max="3" width="13.8515625" style="2" customWidth="1"/>
    <col min="4" max="4" width="17.00390625" style="2" customWidth="1"/>
    <col min="5" max="10" width="9.57421875" style="93" customWidth="1"/>
    <col min="12" max="12" width="18.8515625" style="0" customWidth="1"/>
  </cols>
  <sheetData>
    <row r="1" spans="5:10" ht="15">
      <c r="E1" s="44" t="s">
        <v>40</v>
      </c>
      <c r="F1" s="44"/>
      <c r="G1" s="44"/>
      <c r="H1" s="44"/>
      <c r="I1" s="44"/>
      <c r="J1" s="44"/>
    </row>
    <row r="2" spans="5:10" ht="15">
      <c r="E2" s="44"/>
      <c r="F2" s="44"/>
      <c r="G2" s="44"/>
      <c r="H2" s="44"/>
      <c r="I2" s="44"/>
      <c r="J2" s="44"/>
    </row>
    <row r="3" spans="5:10" ht="15">
      <c r="E3" s="44"/>
      <c r="F3" s="44"/>
      <c r="G3" s="44"/>
      <c r="H3" s="44"/>
      <c r="I3" s="44"/>
      <c r="J3" s="44"/>
    </row>
    <row r="4" spans="2:10" ht="15">
      <c r="B4" s="2" t="s">
        <v>36</v>
      </c>
      <c r="E4" s="18"/>
      <c r="F4" s="18"/>
      <c r="G4" s="18"/>
      <c r="H4" s="18"/>
      <c r="I4" s="18"/>
      <c r="J4" s="18"/>
    </row>
    <row r="5" spans="5:10" ht="15.75" thickBot="1">
      <c r="E5" s="19"/>
      <c r="F5" s="45" t="s">
        <v>37</v>
      </c>
      <c r="G5" s="45"/>
      <c r="H5" s="45"/>
      <c r="I5" s="45"/>
      <c r="J5" s="45"/>
    </row>
    <row r="6" spans="1:10" ht="29.25" customHeight="1">
      <c r="A6" s="73" t="s">
        <v>13</v>
      </c>
      <c r="B6" s="108" t="s">
        <v>14</v>
      </c>
      <c r="C6" s="52" t="s">
        <v>56</v>
      </c>
      <c r="D6" s="52" t="s">
        <v>55</v>
      </c>
      <c r="E6" s="90" t="s">
        <v>15</v>
      </c>
      <c r="F6" s="90"/>
      <c r="G6" s="90"/>
      <c r="H6" s="90"/>
      <c r="I6" s="90"/>
      <c r="J6" s="91"/>
    </row>
    <row r="7" spans="1:10" ht="16.5" thickBot="1">
      <c r="A7" s="74"/>
      <c r="B7" s="109"/>
      <c r="C7" s="53"/>
      <c r="D7" s="53"/>
      <c r="E7" s="54">
        <v>2012</v>
      </c>
      <c r="F7" s="54">
        <v>2013</v>
      </c>
      <c r="G7" s="54">
        <v>2014</v>
      </c>
      <c r="H7" s="54">
        <v>2015</v>
      </c>
      <c r="I7" s="54">
        <v>2016</v>
      </c>
      <c r="J7" s="55" t="s">
        <v>1</v>
      </c>
    </row>
    <row r="8" spans="1:13" ht="60">
      <c r="A8" s="75">
        <v>1</v>
      </c>
      <c r="B8" s="101" t="s">
        <v>16</v>
      </c>
      <c r="C8" s="24" t="s">
        <v>57</v>
      </c>
      <c r="D8" s="24" t="s">
        <v>53</v>
      </c>
      <c r="E8" s="25">
        <v>0.7</v>
      </c>
      <c r="F8" s="63">
        <f>SUM(F9:F10)</f>
        <v>0.22999999999999998</v>
      </c>
      <c r="G8" s="25">
        <v>1.654</v>
      </c>
      <c r="H8" s="25">
        <v>0.95</v>
      </c>
      <c r="I8" s="25">
        <f>0.22+0.299</f>
        <v>0.519</v>
      </c>
      <c r="J8" s="64">
        <f>E8+F8+G8+H8+I8</f>
        <v>4.053</v>
      </c>
      <c r="L8" s="2"/>
      <c r="M8" s="12"/>
    </row>
    <row r="9" spans="1:13" s="57" customFormat="1" ht="60">
      <c r="A9" s="76" t="s">
        <v>51</v>
      </c>
      <c r="B9" s="102" t="s">
        <v>17</v>
      </c>
      <c r="C9" s="20" t="s">
        <v>57</v>
      </c>
      <c r="D9" s="20" t="s">
        <v>54</v>
      </c>
      <c r="E9" s="23">
        <v>0</v>
      </c>
      <c r="F9" s="22">
        <v>0.18</v>
      </c>
      <c r="G9" s="22">
        <v>0</v>
      </c>
      <c r="H9" s="22">
        <v>0</v>
      </c>
      <c r="I9" s="22">
        <v>0</v>
      </c>
      <c r="J9" s="62"/>
      <c r="L9" s="58"/>
      <c r="M9" s="59"/>
    </row>
    <row r="10" spans="1:13" s="57" customFormat="1" ht="60.75" thickBot="1">
      <c r="A10" s="77" t="s">
        <v>52</v>
      </c>
      <c r="B10" s="103" t="s">
        <v>18</v>
      </c>
      <c r="C10" s="26" t="s">
        <v>57</v>
      </c>
      <c r="D10" s="26" t="s">
        <v>54</v>
      </c>
      <c r="E10" s="95">
        <v>0</v>
      </c>
      <c r="F10" s="68">
        <v>0.05</v>
      </c>
      <c r="G10" s="68">
        <v>0</v>
      </c>
      <c r="H10" s="68">
        <v>0</v>
      </c>
      <c r="I10" s="68">
        <v>0</v>
      </c>
      <c r="J10" s="69"/>
      <c r="L10" s="58"/>
      <c r="M10" s="59"/>
    </row>
    <row r="11" spans="1:13" ht="30">
      <c r="A11" s="78">
        <v>2</v>
      </c>
      <c r="B11" s="98" t="s">
        <v>19</v>
      </c>
      <c r="C11" s="24" t="s">
        <v>58</v>
      </c>
      <c r="D11" s="24" t="s">
        <v>53</v>
      </c>
      <c r="E11" s="25">
        <v>0</v>
      </c>
      <c r="F11" s="63">
        <v>2.83</v>
      </c>
      <c r="G11" s="25">
        <f>SUM(G12:G13)</f>
        <v>16.346</v>
      </c>
      <c r="H11" s="25">
        <f>SUM(H12:H13)</f>
        <v>13.376</v>
      </c>
      <c r="I11" s="25">
        <f>SUM(I12:I13)</f>
        <v>11.870000000000001</v>
      </c>
      <c r="J11" s="64">
        <f>SUM(E11:I11)</f>
        <v>44.422</v>
      </c>
      <c r="L11" s="2"/>
      <c r="M11" s="12"/>
    </row>
    <row r="12" spans="1:14" ht="30">
      <c r="A12" s="79"/>
      <c r="B12" s="99"/>
      <c r="C12" s="17" t="s">
        <v>61</v>
      </c>
      <c r="D12" s="17"/>
      <c r="E12" s="16">
        <v>0</v>
      </c>
      <c r="F12" s="47">
        <v>0</v>
      </c>
      <c r="G12" s="16">
        <v>12.746</v>
      </c>
      <c r="H12" s="16">
        <v>11.231</v>
      </c>
      <c r="I12" s="16">
        <v>10.08</v>
      </c>
      <c r="J12" s="50"/>
      <c r="L12" s="36"/>
      <c r="M12" s="36"/>
      <c r="N12" s="36"/>
    </row>
    <row r="13" spans="1:14" ht="30.75" thickBot="1">
      <c r="A13" s="80"/>
      <c r="B13" s="110"/>
      <c r="C13" s="27" t="s">
        <v>60</v>
      </c>
      <c r="D13" s="27"/>
      <c r="E13" s="28">
        <v>0</v>
      </c>
      <c r="F13" s="37">
        <v>2.83</v>
      </c>
      <c r="G13" s="28">
        <v>3.6</v>
      </c>
      <c r="H13" s="28">
        <v>2.145</v>
      </c>
      <c r="I13" s="28">
        <v>1.79</v>
      </c>
      <c r="J13" s="51"/>
      <c r="L13" s="36"/>
      <c r="M13" s="36"/>
      <c r="N13" s="36"/>
    </row>
    <row r="14" spans="1:13" ht="45.75" thickBot="1">
      <c r="A14" s="81">
        <v>3</v>
      </c>
      <c r="B14" s="31" t="s">
        <v>20</v>
      </c>
      <c r="C14" s="29" t="s">
        <v>57</v>
      </c>
      <c r="D14" s="29" t="s">
        <v>53</v>
      </c>
      <c r="E14" s="32">
        <v>0</v>
      </c>
      <c r="F14" s="32">
        <v>0</v>
      </c>
      <c r="G14" s="32">
        <v>1.68</v>
      </c>
      <c r="H14" s="32">
        <v>0.6</v>
      </c>
      <c r="I14" s="32">
        <v>1.32</v>
      </c>
      <c r="J14" s="65">
        <f>SUM(E14:I14)</f>
        <v>3.5999999999999996</v>
      </c>
      <c r="K14" s="12"/>
      <c r="L14" s="2"/>
      <c r="M14" s="12"/>
    </row>
    <row r="15" spans="1:11" ht="90.75" thickBot="1">
      <c r="A15" s="81">
        <v>4</v>
      </c>
      <c r="B15" s="31" t="s">
        <v>21</v>
      </c>
      <c r="C15" s="29" t="s">
        <v>57</v>
      </c>
      <c r="D15" s="29" t="s">
        <v>53</v>
      </c>
      <c r="E15" s="32">
        <v>0</v>
      </c>
      <c r="F15" s="32">
        <v>0</v>
      </c>
      <c r="G15" s="32">
        <v>1.8</v>
      </c>
      <c r="H15" s="32">
        <v>4.155</v>
      </c>
      <c r="I15" s="32">
        <v>6.659</v>
      </c>
      <c r="J15" s="65">
        <f>SUM(E15:I15)</f>
        <v>12.614</v>
      </c>
      <c r="K15" s="12"/>
    </row>
    <row r="16" spans="1:11" ht="30">
      <c r="A16" s="78">
        <v>5</v>
      </c>
      <c r="B16" s="98" t="s">
        <v>0</v>
      </c>
      <c r="C16" s="24" t="s">
        <v>58</v>
      </c>
      <c r="D16" s="24" t="s">
        <v>53</v>
      </c>
      <c r="E16" s="25">
        <f>SUM(E20+E33)</f>
        <v>11.370000000000001</v>
      </c>
      <c r="F16" s="25">
        <f>SUM(F20+F33)</f>
        <v>99.681125</v>
      </c>
      <c r="G16" s="25">
        <v>12.6</v>
      </c>
      <c r="H16" s="25">
        <v>12.8</v>
      </c>
      <c r="I16" s="25">
        <v>10.73</v>
      </c>
      <c r="J16" s="64">
        <f>SUM(E16:I16)</f>
        <v>147.18112499999998</v>
      </c>
      <c r="K16" s="12"/>
    </row>
    <row r="17" spans="1:11" ht="15.75" customHeight="1">
      <c r="A17" s="79"/>
      <c r="B17" s="99"/>
      <c r="C17" s="17" t="s">
        <v>59</v>
      </c>
      <c r="D17" s="17"/>
      <c r="E17" s="16">
        <f>SUM(E22,E25,E28,E31,E34)</f>
        <v>4.348</v>
      </c>
      <c r="F17" s="16">
        <f>SUM(F22,F25,F28,F31,F34)</f>
        <v>7.680899999999998</v>
      </c>
      <c r="G17" s="16">
        <f>8.895</f>
        <v>8.895</v>
      </c>
      <c r="H17" s="16">
        <f>7.885</f>
        <v>7.885</v>
      </c>
      <c r="I17" s="16">
        <v>10.406</v>
      </c>
      <c r="J17" s="50"/>
      <c r="K17" s="12"/>
    </row>
    <row r="18" spans="1:11" ht="30">
      <c r="A18" s="79"/>
      <c r="B18" s="99"/>
      <c r="C18" s="17" t="s">
        <v>57</v>
      </c>
      <c r="D18" s="17"/>
      <c r="E18" s="16">
        <f>SUM(E23,E26,E29,E32,E35)</f>
        <v>6.521999999999999</v>
      </c>
      <c r="F18" s="16">
        <f>SUM(F23,F26,F29,F32,F35)</f>
        <v>12.000225</v>
      </c>
      <c r="G18" s="16">
        <f>G16-G17</f>
        <v>3.705</v>
      </c>
      <c r="H18" s="16">
        <f>H16-H17</f>
        <v>4.915000000000001</v>
      </c>
      <c r="I18" s="16">
        <f>I16-I17</f>
        <v>0.32399999999999984</v>
      </c>
      <c r="J18" s="50"/>
      <c r="K18" s="12"/>
    </row>
    <row r="19" spans="1:11" ht="60">
      <c r="A19" s="82"/>
      <c r="B19" s="100"/>
      <c r="C19" s="17" t="s">
        <v>38</v>
      </c>
      <c r="D19" s="17"/>
      <c r="E19" s="16">
        <f>E33</f>
        <v>0.5</v>
      </c>
      <c r="F19" s="16">
        <f>F36</f>
        <v>80</v>
      </c>
      <c r="G19" s="16">
        <v>0</v>
      </c>
      <c r="H19" s="16">
        <v>0</v>
      </c>
      <c r="I19" s="16">
        <v>0</v>
      </c>
      <c r="J19" s="50"/>
      <c r="K19" s="12"/>
    </row>
    <row r="20" spans="1:10" s="57" customFormat="1" ht="75">
      <c r="A20" s="76" t="s">
        <v>4</v>
      </c>
      <c r="B20" s="102" t="s">
        <v>41</v>
      </c>
      <c r="C20" s="20" t="s">
        <v>62</v>
      </c>
      <c r="D20" s="20" t="s">
        <v>53</v>
      </c>
      <c r="E20" s="21">
        <f>SUM(E21,E24,E27,E30)</f>
        <v>10.870000000000001</v>
      </c>
      <c r="F20" s="21">
        <f>SUM(F21,F24,F27,F30)</f>
        <v>14.497125</v>
      </c>
      <c r="G20" s="21">
        <v>0</v>
      </c>
      <c r="H20" s="21">
        <v>0</v>
      </c>
      <c r="I20" s="21">
        <v>0</v>
      </c>
      <c r="J20" s="92"/>
    </row>
    <row r="21" spans="1:11" s="57" customFormat="1" ht="30">
      <c r="A21" s="83" t="s">
        <v>6</v>
      </c>
      <c r="B21" s="111" t="s">
        <v>3</v>
      </c>
      <c r="C21" s="20"/>
      <c r="D21" s="20" t="s">
        <v>53</v>
      </c>
      <c r="E21" s="21">
        <v>0.287</v>
      </c>
      <c r="F21" s="21">
        <v>0</v>
      </c>
      <c r="G21" s="21">
        <v>0</v>
      </c>
      <c r="H21" s="21">
        <v>0</v>
      </c>
      <c r="I21" s="21">
        <v>0</v>
      </c>
      <c r="J21" s="92"/>
      <c r="K21" s="60"/>
    </row>
    <row r="22" spans="1:11" s="57" customFormat="1" ht="15.75" customHeight="1">
      <c r="A22" s="84"/>
      <c r="B22" s="112"/>
      <c r="C22" s="20" t="s">
        <v>59</v>
      </c>
      <c r="D22" s="20"/>
      <c r="E22" s="22">
        <f>E21*0.4</f>
        <v>0.1148</v>
      </c>
      <c r="F22" s="22">
        <f>F21*0.8</f>
        <v>0</v>
      </c>
      <c r="G22" s="22">
        <v>0</v>
      </c>
      <c r="H22" s="22">
        <v>0</v>
      </c>
      <c r="I22" s="22">
        <v>0</v>
      </c>
      <c r="J22" s="62"/>
      <c r="K22" s="60"/>
    </row>
    <row r="23" spans="1:11" s="57" customFormat="1" ht="30">
      <c r="A23" s="85"/>
      <c r="B23" s="113"/>
      <c r="C23" s="20" t="s">
        <v>57</v>
      </c>
      <c r="D23" s="20"/>
      <c r="E23" s="22">
        <f>E21*0.6</f>
        <v>0.1722</v>
      </c>
      <c r="F23" s="22">
        <f>F21*0.2</f>
        <v>0</v>
      </c>
      <c r="G23" s="22">
        <v>0</v>
      </c>
      <c r="H23" s="22">
        <v>0</v>
      </c>
      <c r="I23" s="22">
        <v>0</v>
      </c>
      <c r="J23" s="62"/>
      <c r="K23" s="60"/>
    </row>
    <row r="24" spans="1:11" s="57" customFormat="1" ht="30">
      <c r="A24" s="83" t="s">
        <v>7</v>
      </c>
      <c r="B24" s="111" t="s">
        <v>8</v>
      </c>
      <c r="C24" s="48"/>
      <c r="D24" s="20" t="s">
        <v>53</v>
      </c>
      <c r="E24" s="21">
        <v>1.75</v>
      </c>
      <c r="F24" s="21">
        <f>0.1559/0.8</f>
        <v>0.194875</v>
      </c>
      <c r="G24" s="21">
        <v>0</v>
      </c>
      <c r="H24" s="21">
        <v>0</v>
      </c>
      <c r="I24" s="21">
        <v>0</v>
      </c>
      <c r="J24" s="92"/>
      <c r="K24" s="61"/>
    </row>
    <row r="25" spans="1:11" s="57" customFormat="1" ht="15.75" customHeight="1">
      <c r="A25" s="84"/>
      <c r="B25" s="114"/>
      <c r="C25" s="20" t="s">
        <v>59</v>
      </c>
      <c r="D25" s="20"/>
      <c r="E25" s="22">
        <f>E24*0.4</f>
        <v>0.7000000000000001</v>
      </c>
      <c r="F25" s="22">
        <f>F24*0.8</f>
        <v>0.1559</v>
      </c>
      <c r="G25" s="22">
        <v>0</v>
      </c>
      <c r="H25" s="22">
        <v>0</v>
      </c>
      <c r="I25" s="22">
        <v>0</v>
      </c>
      <c r="J25" s="62"/>
      <c r="K25" s="61"/>
    </row>
    <row r="26" spans="1:11" s="57" customFormat="1" ht="30">
      <c r="A26" s="85"/>
      <c r="B26" s="115"/>
      <c r="C26" s="20" t="s">
        <v>57</v>
      </c>
      <c r="D26" s="20"/>
      <c r="E26" s="22">
        <f>E24*0.6</f>
        <v>1.05</v>
      </c>
      <c r="F26" s="22">
        <f>F24*0.2</f>
        <v>0.038975</v>
      </c>
      <c r="G26" s="22">
        <v>0</v>
      </c>
      <c r="H26" s="22">
        <v>0</v>
      </c>
      <c r="I26" s="22">
        <v>0</v>
      </c>
      <c r="J26" s="62"/>
      <c r="K26" s="61"/>
    </row>
    <row r="27" spans="1:12" s="57" customFormat="1" ht="30">
      <c r="A27" s="83" t="s">
        <v>9</v>
      </c>
      <c r="B27" s="111" t="s">
        <v>10</v>
      </c>
      <c r="C27" s="20"/>
      <c r="D27" s="20" t="s">
        <v>53</v>
      </c>
      <c r="E27" s="21">
        <v>7.417</v>
      </c>
      <c r="F27" s="21">
        <f>F28+F29</f>
        <v>14.19475</v>
      </c>
      <c r="G27" s="21">
        <v>0</v>
      </c>
      <c r="H27" s="21">
        <v>0</v>
      </c>
      <c r="I27" s="21">
        <v>0</v>
      </c>
      <c r="J27" s="92"/>
      <c r="K27" s="61"/>
      <c r="L27" s="59"/>
    </row>
    <row r="28" spans="1:11" s="57" customFormat="1" ht="15.75" customHeight="1">
      <c r="A28" s="84"/>
      <c r="B28" s="114"/>
      <c r="C28" s="20" t="s">
        <v>59</v>
      </c>
      <c r="D28" s="20"/>
      <c r="E28" s="22">
        <f>E27*0.4</f>
        <v>2.9668</v>
      </c>
      <c r="F28" s="22">
        <f>3.2918</f>
        <v>3.2918</v>
      </c>
      <c r="G28" s="22">
        <v>0</v>
      </c>
      <c r="H28" s="22">
        <v>0</v>
      </c>
      <c r="I28" s="22">
        <v>0</v>
      </c>
      <c r="J28" s="62"/>
      <c r="K28" s="61"/>
    </row>
    <row r="29" spans="1:11" s="57" customFormat="1" ht="30">
      <c r="A29" s="85"/>
      <c r="B29" s="115"/>
      <c r="C29" s="20" t="s">
        <v>57</v>
      </c>
      <c r="D29" s="20"/>
      <c r="E29" s="22">
        <f>E27*0.6</f>
        <v>4.4502</v>
      </c>
      <c r="F29" s="22">
        <f>F28/0.8*0.2+10.08</f>
        <v>10.90295</v>
      </c>
      <c r="G29" s="22">
        <v>0</v>
      </c>
      <c r="H29" s="22">
        <v>0</v>
      </c>
      <c r="I29" s="22">
        <v>0</v>
      </c>
      <c r="J29" s="62"/>
      <c r="K29" s="61"/>
    </row>
    <row r="30" spans="1:12" s="57" customFormat="1" ht="30">
      <c r="A30" s="83" t="s">
        <v>11</v>
      </c>
      <c r="B30" s="111" t="s">
        <v>12</v>
      </c>
      <c r="C30" s="20"/>
      <c r="D30" s="20" t="s">
        <v>53</v>
      </c>
      <c r="E30" s="21">
        <v>1.416</v>
      </c>
      <c r="F30" s="21">
        <f>0.086/0.8</f>
        <v>0.10749999999999998</v>
      </c>
      <c r="G30" s="21">
        <v>0</v>
      </c>
      <c r="H30" s="21">
        <v>0</v>
      </c>
      <c r="I30" s="21">
        <v>0</v>
      </c>
      <c r="J30" s="92"/>
      <c r="K30" s="61"/>
      <c r="L30" s="59"/>
    </row>
    <row r="31" spans="1:11" s="57" customFormat="1" ht="15.75" customHeight="1">
      <c r="A31" s="84"/>
      <c r="B31" s="114"/>
      <c r="C31" s="20" t="s">
        <v>59</v>
      </c>
      <c r="D31" s="20"/>
      <c r="E31" s="22">
        <f>E30*0.4</f>
        <v>0.5664</v>
      </c>
      <c r="F31" s="22">
        <f>F30*0.8</f>
        <v>0.086</v>
      </c>
      <c r="G31" s="22">
        <v>0</v>
      </c>
      <c r="H31" s="22">
        <v>0</v>
      </c>
      <c r="I31" s="22">
        <v>0</v>
      </c>
      <c r="J31" s="62"/>
      <c r="K31" s="61"/>
    </row>
    <row r="32" spans="1:11" s="57" customFormat="1" ht="30">
      <c r="A32" s="85"/>
      <c r="B32" s="115"/>
      <c r="C32" s="20" t="s">
        <v>57</v>
      </c>
      <c r="D32" s="20"/>
      <c r="E32" s="22">
        <f>E30*0.6</f>
        <v>0.8495999999999999</v>
      </c>
      <c r="F32" s="22">
        <f>F30*0.2</f>
        <v>0.0215</v>
      </c>
      <c r="G32" s="22">
        <v>0</v>
      </c>
      <c r="H32" s="22">
        <v>0</v>
      </c>
      <c r="I32" s="22">
        <v>0</v>
      </c>
      <c r="J32" s="62"/>
      <c r="K32" s="61"/>
    </row>
    <row r="33" spans="1:11" s="57" customFormat="1" ht="30">
      <c r="A33" s="83" t="s">
        <v>5</v>
      </c>
      <c r="B33" s="111" t="s">
        <v>2</v>
      </c>
      <c r="C33" s="20"/>
      <c r="D33" s="20" t="s">
        <v>53</v>
      </c>
      <c r="E33" s="21">
        <v>0.5</v>
      </c>
      <c r="F33" s="21">
        <f>4.1472/0.8+F36</f>
        <v>85.184</v>
      </c>
      <c r="G33" s="21">
        <v>0</v>
      </c>
      <c r="H33" s="21">
        <v>0</v>
      </c>
      <c r="I33" s="21">
        <v>0</v>
      </c>
      <c r="J33" s="92"/>
      <c r="K33" s="61"/>
    </row>
    <row r="34" spans="1:11" s="57" customFormat="1" ht="15">
      <c r="A34" s="84"/>
      <c r="B34" s="114"/>
      <c r="C34" s="20" t="s">
        <v>59</v>
      </c>
      <c r="D34" s="20"/>
      <c r="E34" s="22">
        <v>0</v>
      </c>
      <c r="F34" s="22">
        <f>(F33-F36)*0.8</f>
        <v>4.147199999999998</v>
      </c>
      <c r="G34" s="22">
        <v>0</v>
      </c>
      <c r="H34" s="22">
        <v>0</v>
      </c>
      <c r="I34" s="22">
        <v>0</v>
      </c>
      <c r="J34" s="62"/>
      <c r="K34" s="61"/>
    </row>
    <row r="35" spans="1:11" s="57" customFormat="1" ht="30">
      <c r="A35" s="84"/>
      <c r="B35" s="114"/>
      <c r="C35" s="20" t="s">
        <v>57</v>
      </c>
      <c r="D35" s="20"/>
      <c r="E35" s="22">
        <v>0</v>
      </c>
      <c r="F35" s="22">
        <f>(F33-F36)*0.2</f>
        <v>1.0367999999999995</v>
      </c>
      <c r="G35" s="22">
        <v>0</v>
      </c>
      <c r="H35" s="22">
        <v>0</v>
      </c>
      <c r="I35" s="22">
        <v>0</v>
      </c>
      <c r="J35" s="62"/>
      <c r="K35" s="61"/>
    </row>
    <row r="36" spans="1:11" s="57" customFormat="1" ht="61.5" customHeight="1" thickBot="1">
      <c r="A36" s="86"/>
      <c r="B36" s="116"/>
      <c r="C36" s="26" t="s">
        <v>38</v>
      </c>
      <c r="D36" s="26"/>
      <c r="E36" s="68">
        <f>E33</f>
        <v>0.5</v>
      </c>
      <c r="F36" s="68">
        <v>80</v>
      </c>
      <c r="G36" s="68">
        <v>0</v>
      </c>
      <c r="H36" s="68">
        <v>0</v>
      </c>
      <c r="I36" s="68">
        <v>0</v>
      </c>
      <c r="J36" s="69"/>
      <c r="K36" s="61"/>
    </row>
    <row r="37" spans="1:11" ht="45">
      <c r="A37" s="73">
        <v>6</v>
      </c>
      <c r="B37" s="101" t="s">
        <v>22</v>
      </c>
      <c r="C37" s="24" t="s">
        <v>57</v>
      </c>
      <c r="D37" s="24" t="s">
        <v>53</v>
      </c>
      <c r="E37" s="25">
        <v>5.4</v>
      </c>
      <c r="F37" s="25">
        <f>SUM(F38:F48)</f>
        <v>16.676000000000002</v>
      </c>
      <c r="G37" s="25">
        <f>60.32-57</f>
        <v>3.3200000000000003</v>
      </c>
      <c r="H37" s="25">
        <v>0</v>
      </c>
      <c r="I37" s="25">
        <v>0</v>
      </c>
      <c r="J37" s="64">
        <f>SUM(E37:I37)</f>
        <v>25.396</v>
      </c>
      <c r="K37" s="46"/>
    </row>
    <row r="38" spans="1:12" ht="30">
      <c r="A38" s="87"/>
      <c r="B38" s="104" t="s">
        <v>23</v>
      </c>
      <c r="C38" s="17" t="s">
        <v>57</v>
      </c>
      <c r="D38" s="17" t="s">
        <v>53</v>
      </c>
      <c r="E38" s="16">
        <v>0.4</v>
      </c>
      <c r="F38" s="47">
        <v>0</v>
      </c>
      <c r="G38" s="49">
        <v>0</v>
      </c>
      <c r="H38" s="49">
        <v>0</v>
      </c>
      <c r="I38" s="49">
        <v>0</v>
      </c>
      <c r="J38" s="56">
        <v>1.599</v>
      </c>
      <c r="K38" s="34"/>
      <c r="L38" s="12"/>
    </row>
    <row r="39" spans="1:11" ht="60">
      <c r="A39" s="87"/>
      <c r="B39" s="104" t="s">
        <v>43</v>
      </c>
      <c r="C39" s="17" t="s">
        <v>57</v>
      </c>
      <c r="D39" s="17" t="s">
        <v>54</v>
      </c>
      <c r="E39" s="16">
        <v>0</v>
      </c>
      <c r="F39" s="47">
        <v>1.199</v>
      </c>
      <c r="G39" s="49"/>
      <c r="H39" s="49"/>
      <c r="I39" s="49"/>
      <c r="J39" s="56"/>
      <c r="K39" s="33"/>
    </row>
    <row r="40" spans="1:11" ht="45">
      <c r="A40" s="87"/>
      <c r="B40" s="104" t="s">
        <v>42</v>
      </c>
      <c r="C40" s="17" t="s">
        <v>57</v>
      </c>
      <c r="D40" s="17" t="s">
        <v>53</v>
      </c>
      <c r="E40" s="16">
        <v>2.5</v>
      </c>
      <c r="F40" s="16">
        <v>0</v>
      </c>
      <c r="G40" s="49">
        <v>0</v>
      </c>
      <c r="H40" s="49">
        <v>0</v>
      </c>
      <c r="I40" s="49">
        <v>0</v>
      </c>
      <c r="J40" s="56">
        <v>0</v>
      </c>
      <c r="K40" s="34"/>
    </row>
    <row r="41" spans="1:11" ht="45">
      <c r="A41" s="87"/>
      <c r="B41" s="104" t="s">
        <v>46</v>
      </c>
      <c r="C41" s="17" t="s">
        <v>57</v>
      </c>
      <c r="D41" s="17" t="s">
        <v>53</v>
      </c>
      <c r="E41" s="16">
        <v>0</v>
      </c>
      <c r="F41" s="16">
        <v>2.211</v>
      </c>
      <c r="G41" s="49"/>
      <c r="H41" s="49"/>
      <c r="I41" s="49"/>
      <c r="J41" s="56"/>
      <c r="K41" s="33"/>
    </row>
    <row r="42" spans="1:11" ht="45">
      <c r="A42" s="87"/>
      <c r="B42" s="104" t="s">
        <v>47</v>
      </c>
      <c r="C42" s="17" t="s">
        <v>57</v>
      </c>
      <c r="D42" s="17" t="s">
        <v>53</v>
      </c>
      <c r="E42" s="16">
        <v>0</v>
      </c>
      <c r="F42" s="16">
        <v>2.211</v>
      </c>
      <c r="G42" s="49"/>
      <c r="H42" s="49"/>
      <c r="I42" s="49"/>
      <c r="J42" s="56"/>
      <c r="K42" s="33"/>
    </row>
    <row r="43" spans="1:11" ht="45">
      <c r="A43" s="87"/>
      <c r="B43" s="104" t="s">
        <v>44</v>
      </c>
      <c r="C43" s="17" t="s">
        <v>57</v>
      </c>
      <c r="D43" s="17" t="s">
        <v>53</v>
      </c>
      <c r="E43" s="16">
        <v>0</v>
      </c>
      <c r="F43" s="16">
        <v>2.211</v>
      </c>
      <c r="G43" s="49"/>
      <c r="H43" s="49"/>
      <c r="I43" s="49"/>
      <c r="J43" s="56"/>
      <c r="K43" s="33"/>
    </row>
    <row r="44" spans="1:11" ht="45">
      <c r="A44" s="87"/>
      <c r="B44" s="104" t="s">
        <v>34</v>
      </c>
      <c r="C44" s="17" t="s">
        <v>57</v>
      </c>
      <c r="D44" s="17" t="s">
        <v>53</v>
      </c>
      <c r="E44" s="16">
        <v>2.5</v>
      </c>
      <c r="F44" s="16">
        <v>0</v>
      </c>
      <c r="G44" s="49"/>
      <c r="H44" s="49"/>
      <c r="I44" s="49"/>
      <c r="J44" s="56"/>
      <c r="K44" s="33"/>
    </row>
    <row r="45" spans="1:11" ht="45">
      <c r="A45" s="87"/>
      <c r="B45" s="104" t="s">
        <v>48</v>
      </c>
      <c r="C45" s="17" t="s">
        <v>57</v>
      </c>
      <c r="D45" s="17" t="s">
        <v>53</v>
      </c>
      <c r="E45" s="16">
        <v>0</v>
      </c>
      <c r="F45" s="16">
        <v>2.211</v>
      </c>
      <c r="G45" s="49"/>
      <c r="H45" s="49"/>
      <c r="I45" s="49"/>
      <c r="J45" s="56"/>
      <c r="K45" s="33"/>
    </row>
    <row r="46" spans="1:10" ht="45">
      <c r="A46" s="87"/>
      <c r="B46" s="104" t="s">
        <v>45</v>
      </c>
      <c r="C46" s="17" t="s">
        <v>57</v>
      </c>
      <c r="D46" s="17" t="s">
        <v>53</v>
      </c>
      <c r="E46" s="16">
        <v>0</v>
      </c>
      <c r="F46" s="16">
        <v>2.211</v>
      </c>
      <c r="G46" s="49"/>
      <c r="H46" s="49"/>
      <c r="I46" s="49"/>
      <c r="J46" s="56"/>
    </row>
    <row r="47" spans="1:10" ht="30">
      <c r="A47" s="87"/>
      <c r="B47" s="104" t="s">
        <v>49</v>
      </c>
      <c r="C47" s="17" t="s">
        <v>57</v>
      </c>
      <c r="D47" s="17" t="s">
        <v>53</v>
      </c>
      <c r="E47" s="16">
        <v>0</v>
      </c>
      <c r="F47" s="16">
        <v>2.211</v>
      </c>
      <c r="G47" s="49"/>
      <c r="H47" s="49"/>
      <c r="I47" s="49"/>
      <c r="J47" s="56"/>
    </row>
    <row r="48" spans="1:10" ht="30.75" thickBot="1">
      <c r="A48" s="74"/>
      <c r="B48" s="105" t="s">
        <v>50</v>
      </c>
      <c r="C48" s="27" t="s">
        <v>57</v>
      </c>
      <c r="D48" s="27" t="s">
        <v>53</v>
      </c>
      <c r="E48" s="28">
        <v>0</v>
      </c>
      <c r="F48" s="28">
        <v>2.211</v>
      </c>
      <c r="G48" s="96"/>
      <c r="H48" s="96"/>
      <c r="I48" s="96"/>
      <c r="J48" s="97"/>
    </row>
    <row r="49" spans="1:11" ht="60.75" thickBot="1">
      <c r="A49" s="88">
        <v>7</v>
      </c>
      <c r="B49" s="106" t="s">
        <v>24</v>
      </c>
      <c r="C49" s="35" t="s">
        <v>57</v>
      </c>
      <c r="D49" s="35" t="s">
        <v>53</v>
      </c>
      <c r="E49" s="66">
        <v>0</v>
      </c>
      <c r="F49" s="66">
        <v>0</v>
      </c>
      <c r="G49" s="66">
        <v>2.16</v>
      </c>
      <c r="H49" s="66">
        <v>3.6</v>
      </c>
      <c r="I49" s="66">
        <v>6.124</v>
      </c>
      <c r="J49" s="67">
        <f>SUM(E49:I49)</f>
        <v>11.884</v>
      </c>
      <c r="K49" s="12"/>
    </row>
    <row r="50" spans="1:11" ht="30.75" thickBot="1">
      <c r="A50" s="81">
        <v>8</v>
      </c>
      <c r="B50" s="31" t="s">
        <v>25</v>
      </c>
      <c r="C50" s="29" t="s">
        <v>57</v>
      </c>
      <c r="D50" s="29" t="s">
        <v>53</v>
      </c>
      <c r="E50" s="32">
        <v>0</v>
      </c>
      <c r="F50" s="32">
        <v>0</v>
      </c>
      <c r="G50" s="32">
        <v>2.79</v>
      </c>
      <c r="H50" s="32">
        <v>2.97</v>
      </c>
      <c r="I50" s="32">
        <v>0.45</v>
      </c>
      <c r="J50" s="65">
        <f>SUM(E50:I50)</f>
        <v>6.21</v>
      </c>
      <c r="K50" s="12"/>
    </row>
    <row r="51" spans="1:11" ht="45.75" thickBot="1">
      <c r="A51" s="88">
        <v>9</v>
      </c>
      <c r="B51" s="107" t="s">
        <v>26</v>
      </c>
      <c r="C51" s="35" t="s">
        <v>57</v>
      </c>
      <c r="D51" s="35" t="s">
        <v>53</v>
      </c>
      <c r="E51" s="66">
        <v>0</v>
      </c>
      <c r="F51" s="66">
        <v>0</v>
      </c>
      <c r="G51" s="66">
        <v>0.18</v>
      </c>
      <c r="H51" s="66">
        <v>0.18</v>
      </c>
      <c r="I51" s="66">
        <v>0.18</v>
      </c>
      <c r="J51" s="67">
        <f>SUM(E51:I51)</f>
        <v>0.54</v>
      </c>
      <c r="K51" s="12"/>
    </row>
    <row r="52" spans="1:11" ht="30.75" thickBot="1">
      <c r="A52" s="81">
        <v>10</v>
      </c>
      <c r="B52" s="31" t="s">
        <v>27</v>
      </c>
      <c r="C52" s="29" t="s">
        <v>57</v>
      </c>
      <c r="D52" s="31"/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65">
        <f>SUM(E52:I52)</f>
        <v>0</v>
      </c>
      <c r="K52" s="12"/>
    </row>
    <row r="53" spans="1:11" ht="16.5" thickBot="1">
      <c r="A53" s="89"/>
      <c r="B53" s="70" t="s">
        <v>1</v>
      </c>
      <c r="C53" s="70"/>
      <c r="D53" s="70"/>
      <c r="E53" s="30">
        <f>SUM(E49:E52,E37,E16,E11:E15)+E8</f>
        <v>17.470000000000002</v>
      </c>
      <c r="F53" s="30">
        <f>SUM(F49:F52,F37,F16,F11,F14,F15,F8)</f>
        <v>119.417125</v>
      </c>
      <c r="G53" s="30">
        <f>SUM(G49:G52,G37,G16,G11,G14,G15,G8)</f>
        <v>42.53</v>
      </c>
      <c r="H53" s="30">
        <f>SUM(H49:H52,H37,H16,H11,H14,H15,H8)</f>
        <v>38.63100000000001</v>
      </c>
      <c r="I53" s="30">
        <f>SUM(I49:I52,I37,I16,I11,I14,I15,I8)</f>
        <v>37.852000000000004</v>
      </c>
      <c r="J53" s="71">
        <f>SUM(E53:I53)</f>
        <v>255.900125</v>
      </c>
      <c r="K53" s="12"/>
    </row>
    <row r="55" spans="8:9" ht="15">
      <c r="H55" s="94"/>
      <c r="I55" s="94"/>
    </row>
    <row r="56" ht="15">
      <c r="F56" s="94"/>
    </row>
  </sheetData>
  <sheetProtection/>
  <mergeCells count="30">
    <mergeCell ref="A33:A36"/>
    <mergeCell ref="B16:B19"/>
    <mergeCell ref="B11:B13"/>
    <mergeCell ref="B21:B23"/>
    <mergeCell ref="B24:B26"/>
    <mergeCell ref="B27:B29"/>
    <mergeCell ref="B30:B32"/>
    <mergeCell ref="B33:B36"/>
    <mergeCell ref="A11:A13"/>
    <mergeCell ref="A16:A19"/>
    <mergeCell ref="A21:A23"/>
    <mergeCell ref="A24:A26"/>
    <mergeCell ref="A27:A29"/>
    <mergeCell ref="A30:A32"/>
    <mergeCell ref="E1:J3"/>
    <mergeCell ref="F5:J5"/>
    <mergeCell ref="A6:A7"/>
    <mergeCell ref="B6:B7"/>
    <mergeCell ref="D6:D7"/>
    <mergeCell ref="E6:J6"/>
    <mergeCell ref="H40:H48"/>
    <mergeCell ref="I40:I48"/>
    <mergeCell ref="J40:J48"/>
    <mergeCell ref="C6:C7"/>
    <mergeCell ref="A37:A48"/>
    <mergeCell ref="G38:G39"/>
    <mergeCell ref="H38:H39"/>
    <mergeCell ref="I38:I39"/>
    <mergeCell ref="J38:J39"/>
    <mergeCell ref="G40:G48"/>
  </mergeCells>
  <conditionalFormatting sqref="E1:J65536">
    <cfRule type="cellIs" priority="1" dxfId="1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shuleninaea</dc:creator>
  <cp:keywords/>
  <dc:description/>
  <cp:lastModifiedBy>Отческая Е. М.</cp:lastModifiedBy>
  <cp:lastPrinted>2013-06-19T11:28:00Z</cp:lastPrinted>
  <dcterms:created xsi:type="dcterms:W3CDTF">2012-08-27T08:11:48Z</dcterms:created>
  <dcterms:modified xsi:type="dcterms:W3CDTF">2013-06-19T12:45:51Z</dcterms:modified>
  <cp:category/>
  <cp:version/>
  <cp:contentType/>
  <cp:contentStatus/>
</cp:coreProperties>
</file>