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>
    <definedName name="_xlnm.Print_Titles" localSheetId="0">'программа'!$11:$15</definedName>
    <definedName name="_xlnm.Print_Area" localSheetId="0">'программа'!$A$1:$L$241</definedName>
  </definedNames>
  <calcPr fullCalcOnLoad="1"/>
</workbook>
</file>

<file path=xl/sharedStrings.xml><?xml version="1.0" encoding="utf-8"?>
<sst xmlns="http://schemas.openxmlformats.org/spreadsheetml/2006/main" count="392" uniqueCount="378">
  <si>
    <t xml:space="preserve">УТВЕРЖДЕНО </t>
  </si>
  <si>
    <t xml:space="preserve">Постановлением Администрации г.Реутов </t>
  </si>
  <si>
    <t xml:space="preserve">к программе "Развитие   образования в </t>
  </si>
  <si>
    <t>городе Реутов на период 2012-2015 годы"</t>
  </si>
  <si>
    <t>№ п/п</t>
  </si>
  <si>
    <t xml:space="preserve"> </t>
  </si>
  <si>
    <t>Источники финансирования по годам  (тыс. руб.)</t>
  </si>
  <si>
    <t>Мунципальный бюджет</t>
  </si>
  <si>
    <t>Прочие источники</t>
  </si>
  <si>
    <t>Всего</t>
  </si>
  <si>
    <t>1.      Развитие общеобразовательных учреждений  системы образования</t>
  </si>
  <si>
    <t>1.2.</t>
  </si>
  <si>
    <t>Проведение капитального ремонта зданий образовательных учреждений</t>
  </si>
  <si>
    <t>1.3.</t>
  </si>
  <si>
    <t>Капитальный ремонт  инженерных коммуникаций  в учреждениях образования</t>
  </si>
  <si>
    <t>1.4.</t>
  </si>
  <si>
    <t>Комплексный ремонт с усилением конструкций зданий  школ  № 3, 4,7</t>
  </si>
  <si>
    <t>1.5.</t>
  </si>
  <si>
    <t>1.6.</t>
  </si>
  <si>
    <t>Замена деревянных оконных рам в учреждениях образования</t>
  </si>
  <si>
    <t>1.7.</t>
  </si>
  <si>
    <t xml:space="preserve">Ремонт панельных швов фасадов зданий Лицей, школа № 1,5,6, </t>
  </si>
  <si>
    <t>1.8.</t>
  </si>
  <si>
    <t>Приобретение материалов для текущего ремонта зданий  и оборудования</t>
  </si>
  <si>
    <t>1.9.</t>
  </si>
  <si>
    <t>Подготовка отопительной системы и г/в  учреждений образования</t>
  </si>
  <si>
    <t>1.10.</t>
  </si>
  <si>
    <t xml:space="preserve">Строительство школьных стадионов и спортивных площадок </t>
  </si>
  <si>
    <t>1.11.</t>
  </si>
  <si>
    <t>Детальное инструментальное обследование зданий (МОУ СОШ №№3,4,7)</t>
  </si>
  <si>
    <t>1.12.</t>
  </si>
  <si>
    <t>Поддержка на муниципальном уровне победителей и участников приоритетного национального проекта "Образование".(СОШ №1,№2,№3,№4,№5,№6,№7, "Лицей"), МАОУ"Гимназия" - 170,2тыс.руб.</t>
  </si>
  <si>
    <t>1.13.</t>
  </si>
  <si>
    <t>Обеспечение образовательных учреждений современными учебными кабинетами</t>
  </si>
  <si>
    <t>1.14.</t>
  </si>
  <si>
    <t>Реализация эксперимента Министерства образования Московской области по применению электронных учебных материалов в образовательном процессе на базе МОУ "Лицей"</t>
  </si>
  <si>
    <t>1.15.</t>
  </si>
  <si>
    <t>Обеспечение образовательных учреждений современным спортивным оборудованием и инвентарем</t>
  </si>
  <si>
    <t>1.16.</t>
  </si>
  <si>
    <t>1.17.</t>
  </si>
  <si>
    <t>Установка оборудования (кабинеты ФГОС)МОУ СОШ №4,МАОУ "Гимназия"</t>
  </si>
  <si>
    <t>1.18.</t>
  </si>
  <si>
    <t>Монтаж и демонтаж технологического оборудования для столовых, закупка мебели для залов питания, текущий ремонт пищеблоков, залов питания столовых общеобразовательных учреждений МОУ СОШ №4,МОУ СОШ №6, МОУ СОШ "Лицей"</t>
  </si>
  <si>
    <t>1.19.</t>
  </si>
  <si>
    <t>Софинансирование по учебному оборудованию и мебели для общеобразовательных учреждений МОУ СОШ №4, МОУ СОШ "Лицей"</t>
  </si>
  <si>
    <t>1.20.</t>
  </si>
  <si>
    <t>Приобретениие мягкого инвентаря МОУ СОШ №5</t>
  </si>
  <si>
    <t>1.21.</t>
  </si>
  <si>
    <t>Благоустройство территорий школ (асфальтировка, ремонт отмосок, дворовое освещение, устройство площадок для мусоросборникика)МСКОУ "Лучик"</t>
  </si>
  <si>
    <t>1.22.</t>
  </si>
  <si>
    <t>Установка классных досок МАОУ "Гимназия"</t>
  </si>
  <si>
    <t>1.23.</t>
  </si>
  <si>
    <t>Софинансирование по ремонтным работам в зале питания столовой МОУ СОШ №4</t>
  </si>
  <si>
    <t>1.24.</t>
  </si>
  <si>
    <t>Приобретение оборудования МАОУ "Гимназия"</t>
  </si>
  <si>
    <t>1.25.</t>
  </si>
  <si>
    <t>Приобретение оборудования для кабинета технологии, пищеблока, кухонного инвентаря для МБОУ СОШ №4, 6, Лицей</t>
  </si>
  <si>
    <t>1.26.</t>
  </si>
  <si>
    <t>1.27.</t>
  </si>
  <si>
    <t>Софинансирование по учебному оборудованию и мебели для общеобразовательных учреждений МАОУ "Гимназия"</t>
  </si>
  <si>
    <t>1.28.</t>
  </si>
  <si>
    <t>1.29.</t>
  </si>
  <si>
    <t>Медицинское сопровождение мероприятий в школах с массовым пребыванием детей МОУ СОШ № 1, МОУ СОШ № 3, МОУ СОШ № 4, МОУ СОШ № 6, МОУ СОШ № 7</t>
  </si>
  <si>
    <t>1.30.</t>
  </si>
  <si>
    <t>Приобретение оборудования и комплектующих материалов для МОУ СОШ № 2</t>
  </si>
  <si>
    <t>1.31.</t>
  </si>
  <si>
    <t>Софинансирование капитального ремонта СОШ № 4, СОШ № 3</t>
  </si>
  <si>
    <t>1.32.</t>
  </si>
  <si>
    <t>Софинансирование повышения заработной платы с 01.05. и с 01.09.2013г. для муниципальных общеобразовательных учреждений</t>
  </si>
  <si>
    <t>1.33.</t>
  </si>
  <si>
    <t>Софинансирование повышения заработной платы с 01.05. и с 01.09.2013г. для МАОУ "Гимназия"</t>
  </si>
  <si>
    <t>1.34.</t>
  </si>
  <si>
    <t xml:space="preserve">Открытие новой школы через Управление образования </t>
  </si>
  <si>
    <t>1.35.</t>
  </si>
  <si>
    <t>День знаний</t>
  </si>
  <si>
    <t>1.36.</t>
  </si>
  <si>
    <t>День учителя</t>
  </si>
  <si>
    <t>1.37.</t>
  </si>
  <si>
    <t>Ремонт кабинета информатики СОШ№4</t>
  </si>
  <si>
    <t>Итого</t>
  </si>
  <si>
    <t>2. Развитие дошкольного образования и коррекционного обучения в рамках государственных требований.</t>
  </si>
  <si>
    <t>2.1.</t>
  </si>
  <si>
    <t>2.2.</t>
  </si>
  <si>
    <t>2.3.</t>
  </si>
  <si>
    <t>2.4.</t>
  </si>
  <si>
    <t>2.5.</t>
  </si>
  <si>
    <t>Приобретение оборудования, всего (МБДОУ №16,МБДОУ № 1,МБДОУ №2,МБДОУ №10)</t>
  </si>
  <si>
    <t>2.6.</t>
  </si>
  <si>
    <t xml:space="preserve">Проведение капитального ремонта зданий образовательных учреждений (МБДОУ №3,МБДОУ №15,МБДОУ №20), всего </t>
  </si>
  <si>
    <t>в том числе : МБДОУ № 3</t>
  </si>
  <si>
    <t>МБДОУ № 15</t>
  </si>
  <si>
    <t>МБДОУ № 20</t>
  </si>
  <si>
    <t>2.7.</t>
  </si>
  <si>
    <t xml:space="preserve">Ремонт панельных швов фасадов зданий МДОУ № 3,15,19 </t>
  </si>
  <si>
    <t>2.8.</t>
  </si>
  <si>
    <t>Строительство игровых и спортивных площадок на территориях дошкольных образовательных учреждений</t>
  </si>
  <si>
    <t>2.9.</t>
  </si>
  <si>
    <t>Развитие сети и материально-технического обеспечения ДОУ, имеющих группы компенсирующей направленности для детей с нарушением зрения, слуха, опорно-двигательного аппарата)</t>
  </si>
  <si>
    <t>2.10.</t>
  </si>
  <si>
    <t>Приобретение мягкого инвентаря, посуды, санитарно-гигиенических средств  для  учреждений образования</t>
  </si>
  <si>
    <t>2.11.</t>
  </si>
  <si>
    <t>Благоустройство территорий дошкольных образовательных учреждений   (асфальтировка, ремонт отмосок, дворовое освещение, устройство площадок для мусоросборникика)</t>
  </si>
  <si>
    <t>2.12.</t>
  </si>
  <si>
    <t>Обеспечение воспитательно-образовательного процесса в ДОУ, реализующих федеральные государственные требования (материально-техническое обеспечение функционирующих групп общеобразовательной направленности)</t>
  </si>
  <si>
    <t>2.13.</t>
  </si>
  <si>
    <t>Текущий ремонт электропроводки на пищеблоке(МБОУ 16,20)</t>
  </si>
  <si>
    <t>2.14.</t>
  </si>
  <si>
    <t>2.15.</t>
  </si>
  <si>
    <t>Софинансирование капитального, текущего ремонта, благоустройство территорий, приобретение оборудования, мебели, мягкого инвентаря, игр, игрушек МАДОУ №12ул. Войтовича, д.7</t>
  </si>
  <si>
    <t>2.16.</t>
  </si>
  <si>
    <t>Оплата экспертизы сметы на капитальный ремонт здания МАДОУ №12 по ул. Войтовича, д.7</t>
  </si>
  <si>
    <t>2.17.</t>
  </si>
  <si>
    <t>Реализация мероприятий по созданию новых мест в негосударственных дошкольных образовательных учреждениях для софинансирования по расходованию средств на учебно-наглядные пособия, технические средства обучения, игры, игрушки, расходные материалы.</t>
  </si>
  <si>
    <t>2.18.</t>
  </si>
  <si>
    <t>Приобретение оборудования, мебели, инвентаря, постельных принадлежностей МАДОУ №12 по ул. Войтовича, д.7</t>
  </si>
  <si>
    <t>2.19.</t>
  </si>
  <si>
    <t>Ремонт системы канализации в подвале МБДОУ №10 по ул. Советская, 16а</t>
  </si>
  <si>
    <t>2.20.</t>
  </si>
  <si>
    <t>Приобретение оборудования, мебели, инвентаря, постельных принадлежностей МАДОУ №19 по ул. Гагарина, д.8</t>
  </si>
  <si>
    <t>2.21.</t>
  </si>
  <si>
    <t>Софинансирование капитального, текущего ремонта, благоустройство территорий, приобретение оборудования, мебели, мягкого инвентаря, игр, игрушек МАДОУ №19ул. Гагарина, д.8</t>
  </si>
  <si>
    <t>2.22.</t>
  </si>
  <si>
    <t>Софинансирование по закупке мебели, мягкого инвентаря, игр, игрушек, учебно-наглядных пособий МАДОУ №12ул. Войтовича, д.7</t>
  </si>
  <si>
    <t>2.23.</t>
  </si>
  <si>
    <t>Замена деревянных оконных рам на ПВХ МБОУ №20</t>
  </si>
  <si>
    <t>2.24.</t>
  </si>
  <si>
    <t>Проверка сметной документации на строительно-монтажные работы по капитальному ремонту здания МАДОУ №12 по ул. Войтовича, д.7</t>
  </si>
  <si>
    <t>2.25.</t>
  </si>
  <si>
    <t>Технологическое присоединение (дополнительная мощность) энергопринимающих устройств необходимых для энергоснабжения  МАДОУ №12 по ул. Войтовича, д.7</t>
  </si>
  <si>
    <t>2.26.</t>
  </si>
  <si>
    <t>Капитальный ремонт МАДОУ №12 по ул. Войтовича, д.7, МАДОУ №19ул. Гагарина, д.8</t>
  </si>
  <si>
    <t>2.27.</t>
  </si>
  <si>
    <t>Софинансирование по  учебному оборудованию и мебели (МБДОУ №15, МБДОУ № 18)</t>
  </si>
  <si>
    <t>2.28.</t>
  </si>
  <si>
    <t>Софинансирование повышения заработной платы с 01.05. и с 01.09.2013г. для муниципальных бюджетных дошкольных образовательных учреждений</t>
  </si>
  <si>
    <t>2.29.</t>
  </si>
  <si>
    <t>Софинансирование повышения заработной платы с 01.05. и с 01.09.2013г. для муниципальных автономных дошкольных образовательных учреждений</t>
  </si>
  <si>
    <t>2.30.</t>
  </si>
  <si>
    <t>Открытие новых дошкольных образовательных учреждений через Управление образования</t>
  </si>
  <si>
    <t>2.31.</t>
  </si>
  <si>
    <t>Перевод данных для ЕИС ( зачисление детей в ДОУ) через Управление образования</t>
  </si>
  <si>
    <t>3.13.</t>
  </si>
  <si>
    <t>3.      Развитие системы воспитания и дополнительного образования</t>
  </si>
  <si>
    <t>Развитие системы интеграции деятельности учреждений общего и дополнительного образования</t>
  </si>
  <si>
    <t>(организация совместных городских фестивалей, конкурсов, слётов, праздников)</t>
  </si>
  <si>
    <t>3.1.</t>
  </si>
  <si>
    <t>Развитие ученического самоуправления (Организация конкурсов «Парламент года», «Класс года» «Ученик года» и др.)</t>
  </si>
  <si>
    <t>3.2.</t>
  </si>
  <si>
    <t>Развитие системы обучения учащихся социальному проектированию</t>
  </si>
  <si>
    <t>3.3.</t>
  </si>
  <si>
    <t>Обеспечение взаимодействия образовательных учреждений и семьи по вопросам воспитания детей, профилактики безнадзорности и асоциального поведения (организация лектория, совместных праздников, конкурсных мероприятий)</t>
  </si>
  <si>
    <t>3.4.</t>
  </si>
  <si>
    <t xml:space="preserve">Обеспечение участия учащихся и коллективов образовательных учреждений в спортивных соревнованиях (межмуниципальных, областных, федеральных учебно - тренировочных сборов) </t>
  </si>
  <si>
    <t>3.5.</t>
  </si>
  <si>
    <t>Организация поездок воспитанников детско-юношеской спортивной школы (ДЮСШ), детской хоровой студии «Радуга», дома детского творчества для участия в региональных, всероссийских и международных спортивных турнирах и конкурсах</t>
  </si>
  <si>
    <t>3.6.</t>
  </si>
  <si>
    <t>Развитие системы взаимодействия учреждений дополнительного образования с семьей. Организация регулярных спортивных праздников, фестивалей семейного творчества.</t>
  </si>
  <si>
    <t>3.7.</t>
  </si>
  <si>
    <t xml:space="preserve">Организация и проведение выпускного бала ( МБОУ СОШ №1, №4, №7) </t>
  </si>
  <si>
    <t>3.8.</t>
  </si>
  <si>
    <t>Организация и проведение городского праздника «День знаний» через МБОУ ДПОС "УМЦ"</t>
  </si>
  <si>
    <t>3.9.</t>
  </si>
  <si>
    <t>Организация и проведение городского праздника «День учителя» через МБОУ ДПОС "УМЦ"</t>
  </si>
  <si>
    <t>3.10.</t>
  </si>
  <si>
    <t>Организация и проведение городских новогодних елок</t>
  </si>
  <si>
    <t>3.11.</t>
  </si>
  <si>
    <t>Капитальный ремонт  (ДЮСШ)</t>
  </si>
  <si>
    <t xml:space="preserve">3.12. </t>
  </si>
  <si>
    <t>Проведение конкурса "Дорога безопасности" СОШ №3</t>
  </si>
  <si>
    <t>3.14.</t>
  </si>
  <si>
    <t xml:space="preserve">Медицинское сопровождение мероприятий в ДЮСШ </t>
  </si>
  <si>
    <t>3.15.</t>
  </si>
  <si>
    <t>Приобретение концертных костюмов для детской хоровой студии "Радуга"</t>
  </si>
  <si>
    <t>3.16.</t>
  </si>
  <si>
    <t>Софинансирование повышения заработной платы с 01.05. и с 01.09.2013г. для муниципальных бюджетных  образовательных учреждений дополнительного образования</t>
  </si>
  <si>
    <t>ИТОГО</t>
  </si>
  <si>
    <t>4.      Развитие системы работы с одаренными детьми «От детского сада до вуза»</t>
  </si>
  <si>
    <t>4.1.</t>
  </si>
  <si>
    <t>Внедрение форм  социальной поддержки и стимулирования учащихся, учителей добившихся успехов в учебной, научной, спортивной и творческой деятельности (стипендии Главы города)</t>
  </si>
  <si>
    <t>4.2.</t>
  </si>
  <si>
    <t>Развитие  исследовательской, проектной и поисковой  деятельности учащихся, городского и школьных научных обществ с использованием потенциала наукограда,  учреждений науки и промышленных предприятий</t>
  </si>
  <si>
    <t>4.3.</t>
  </si>
  <si>
    <t>Организация городских научно-практических конференций и конкурсов для учащихся, включенных в исследовательскую, проектную, поисковую деятельность</t>
  </si>
  <si>
    <t>4.4.</t>
  </si>
  <si>
    <t>Обеспечение участия одаренных детей в международных, федеральных, региональных, межмуниципальных мероприятиях по работе с одаренными детьми с повышенной учебной мотивацией (конференции, конкурсы, профильные смены, образовательный обмен и др.)</t>
  </si>
  <si>
    <t>4.5.</t>
  </si>
  <si>
    <t>Развитие моделей подготовки  учащихся к областным, всероссийским и международным предметным олимпиадам</t>
  </si>
  <si>
    <t>5.             Развитие кадрового ресурса системы образования</t>
  </si>
  <si>
    <t>5.1.</t>
  </si>
  <si>
    <r>
      <t xml:space="preserve">Проведение аттестации </t>
    </r>
    <r>
      <rPr>
        <sz val="10"/>
        <color indexed="8"/>
        <rFont val="Times New Roman"/>
        <family val="1"/>
      </rPr>
      <t>420 рабочих мест работников системы образования</t>
    </r>
  </si>
  <si>
    <t>5.2.</t>
  </si>
  <si>
    <t>Обучение работников системы образования по охране труда</t>
  </si>
  <si>
    <t>5.3.</t>
  </si>
  <si>
    <t>Аттестация педагогических и управленческих кадров в системе образования</t>
  </si>
  <si>
    <t>5.4.</t>
  </si>
  <si>
    <t>Повышение квалификации управленческих и педагогических кадров.</t>
  </si>
  <si>
    <t>5.5.</t>
  </si>
  <si>
    <t>Медосмотр педагогических кадров</t>
  </si>
  <si>
    <t>5.6.</t>
  </si>
  <si>
    <t>Командировочные расходы и расходы на проезд к месту работы из других муниципальных образований Московской области</t>
  </si>
  <si>
    <t>5.7.</t>
  </si>
  <si>
    <t>Установка программы "Парус-Бюджет 8"</t>
  </si>
  <si>
    <t>5.8.</t>
  </si>
  <si>
    <t xml:space="preserve">Софинансирование повышения заработной платы с 01.05. и с 01.09.2013г. для прочих муниципальных   образовательных учреждений </t>
  </si>
  <si>
    <t>5.9.</t>
  </si>
  <si>
    <t>Приобретение автомобиля</t>
  </si>
  <si>
    <t>6.     Комплексная безопасность образовательных учреждений</t>
  </si>
  <si>
    <t>6.1.</t>
  </si>
  <si>
    <t>Введение профессиональной физической охраны на муниципальных объектах дошкольного и дополнительного образования (18 учреждений)</t>
  </si>
  <si>
    <t>6.2.</t>
  </si>
  <si>
    <t>Введение должности заместителя руководителя учреждения по безопасности в муниципальных учреждениях дошкольного и дополнительного образования в 20 учреждениях</t>
  </si>
  <si>
    <t>6.3.</t>
  </si>
  <si>
    <t>Оснащение 30 образовательных учреждений  ручными металлодетекторами  (по 2 на каждое учреждение)</t>
  </si>
  <si>
    <t>6.4.</t>
  </si>
  <si>
    <t>Оснащение образовательных учреждений системами видеонаблюдения и модернизация существующих систем (20 установить  и 10 модернизировать)</t>
  </si>
  <si>
    <t>6.5.</t>
  </si>
  <si>
    <t>Оборудование входных дверей  муниципальных дошкольных образовательных учреждений домофонами или видеодомофонами (6 комплектов на 1 объект  17 объектов)</t>
  </si>
  <si>
    <t>6.6.</t>
  </si>
  <si>
    <t xml:space="preserve">Замена бетонного на металлическое ограждение в  4-х образовательных учреждениях </t>
  </si>
  <si>
    <t>6.7.</t>
  </si>
  <si>
    <t>Подключение через АТС на телефоны образовательных учреждений функции  АОН   (31 учреждение)</t>
  </si>
  <si>
    <t>6.8.</t>
  </si>
  <si>
    <t>Установка в общеобразовательных учреждениях системы контроля доступа с  устройством  считывания информации с магнитных карт и выводом на интернет</t>
  </si>
  <si>
    <t>6.9.</t>
  </si>
  <si>
    <t>Установка дополнительных приборов наружного освещения на территории образовательных учреждений</t>
  </si>
  <si>
    <t>7.Образование и здоровье</t>
  </si>
  <si>
    <t>7.1.</t>
  </si>
  <si>
    <t>7.2.</t>
  </si>
  <si>
    <t>Закупка оборудования для медицинских кабинетов</t>
  </si>
  <si>
    <t>7.3.</t>
  </si>
  <si>
    <t>Создание центров здоровья в общеобразовательных учреждениях</t>
  </si>
  <si>
    <t>7.4.</t>
  </si>
  <si>
    <t>Приобретение медикаментов и перевязочных средств     для дошкольных  образовательных учреждений</t>
  </si>
  <si>
    <t>7.5.</t>
  </si>
  <si>
    <t>Оздоровительная программа обучающихся</t>
  </si>
  <si>
    <t>7.6.</t>
  </si>
  <si>
    <t>Организация отдыха, оздоровления и занятости детей и молодежи в дни школьных каникул</t>
  </si>
  <si>
    <t xml:space="preserve">8. Военно-патриотическое воспитание </t>
  </si>
  <si>
    <t>8.1.</t>
  </si>
  <si>
    <t>Открытие кадетских классов на базе МОУ СОШ №1</t>
  </si>
  <si>
    <t>8.2.</t>
  </si>
  <si>
    <t>Приобретение экипировки для Юных инспекторов движения (ЮИД), Юных друзей полиции (ЮДП), Юных друзей пожарных (ЮДПож),</t>
  </si>
  <si>
    <t>8.3.</t>
  </si>
  <si>
    <t>Организация работы «Школы безопасности»</t>
  </si>
  <si>
    <t>8.4.</t>
  </si>
  <si>
    <t>Проведение мероприятий по постановке юношей на первичный воинский учет и пятидневные учебные сборы по НВП из них:</t>
  </si>
  <si>
    <t>8.4.1.</t>
  </si>
  <si>
    <t>строительные материалы для расконсервации военного городкаМОУ СОШ №1, МОУ СОШ №2, МОУ СОШ №3,МОУ СОШ №4,МОУ СОШ №5,МОУ СОШ №6, МОУ СОШ №7, МОУ СОШ "Лицей"</t>
  </si>
  <si>
    <t>8.4.2.</t>
  </si>
  <si>
    <t>оплата питания , тепловая обработка, продукты питания МОУ СОШ "Лицей"</t>
  </si>
  <si>
    <t>8.4.3.</t>
  </si>
  <si>
    <t>коммунальные расходы на учебном полигоне ВТУ МОУ СОШ "Лицей"</t>
  </si>
  <si>
    <t>8.4.4.</t>
  </si>
  <si>
    <t>приобретение медикаментов и перевязочных средствМОУ СОШ №1, МОУ СОШ №2, МОУ СОШ №3,МОУ СОШ №4,МОУ СОШ №5,МОУ СОШ №6, МОУ СОШ №7, МОУ СОШ "Лицей"</t>
  </si>
  <si>
    <t>9.1.</t>
  </si>
  <si>
    <t xml:space="preserve">Проведение противопожарных мероприятий в МБДОУ </t>
  </si>
  <si>
    <t>9.2.</t>
  </si>
  <si>
    <t xml:space="preserve">Проведение противопожарных мероприятий в МАДОУ </t>
  </si>
  <si>
    <t>9.3.</t>
  </si>
  <si>
    <t xml:space="preserve"> Проведение противопожарных мероприятий в МБОУ СОШ, МБС(К)ОУ Лучик</t>
  </si>
  <si>
    <t>9.4.</t>
  </si>
  <si>
    <t xml:space="preserve"> Проведение противопожарных мероприятий в МАОУ Гимназия</t>
  </si>
  <si>
    <t>9.5.</t>
  </si>
  <si>
    <t>Проведение противопожарных мероприятий в МБОУ дополнительного образования</t>
  </si>
  <si>
    <t>9.6.</t>
  </si>
  <si>
    <t>Проведение противопожарных мероприятий  в МБУ ХЭК</t>
  </si>
  <si>
    <t>ВСЕГО ПО ПРОГРАММЕ</t>
  </si>
  <si>
    <t>Финансирование мероприятий программы за счет местного бюджета осуществляется в соответствии с решением совета депутатов о бюджете города Реутов на соответствующий финансовый год. Объем бюджетного финансирования подлежит ежегодному уточнению в соответствии с возможностями доходной части бюджета.</t>
  </si>
  <si>
    <t>Текущий ремонт (МБОУ 15)</t>
  </si>
  <si>
    <t>1.38.</t>
  </si>
  <si>
    <t>1.39.</t>
  </si>
  <si>
    <t>Аттестация рабочих мест МСКОУ "Лучик"</t>
  </si>
  <si>
    <t>Проведение ремонта зданий и сооружений общеобразовательных учреждений.Установка окон СОШ№ 3</t>
  </si>
  <si>
    <t>2.32.</t>
  </si>
  <si>
    <t>2.33.</t>
  </si>
  <si>
    <t>Частичный ремонт фасада в МБДОУ №16 "Ягодка"</t>
  </si>
  <si>
    <t>Работы по замене теплообменника системы воздушного отопления здания  МБОУ СОШ №2</t>
  </si>
  <si>
    <t>1.40.</t>
  </si>
  <si>
    <t>2.34.</t>
  </si>
  <si>
    <t>2.35.</t>
  </si>
  <si>
    <t>Субвенция  на выплату родительской платы</t>
  </si>
  <si>
    <t>2.36.</t>
  </si>
  <si>
    <t>2.36.1</t>
  </si>
  <si>
    <t>2.36.2</t>
  </si>
  <si>
    <t>выплата компенсации</t>
  </si>
  <si>
    <t>оплата труда работников</t>
  </si>
  <si>
    <t>оплата банковских и почтовых услуг</t>
  </si>
  <si>
    <t>1.41.</t>
  </si>
  <si>
    <t>Субвенция  на обеспечение гос-х гарантий на получение общедоступного и бесплатного образования</t>
  </si>
  <si>
    <t>оплата труда педагогических работников</t>
  </si>
  <si>
    <t>приобретение учебников и учебных пособий, средств обучения, игр, игрушек</t>
  </si>
  <si>
    <t>оплата услуг интернета</t>
  </si>
  <si>
    <t>1.42.</t>
  </si>
  <si>
    <t>Субвенция на финансовое обеспечение получение гражданами  дошкольного образования в частных дошкольных образованиях</t>
  </si>
  <si>
    <t>оплата труда административно-управленченского, учебно-вспомогательного персонала</t>
  </si>
  <si>
    <t>Субвенция  на обеспечение гос-х гарантий на получение общедоступного бесплатного образования</t>
  </si>
  <si>
    <t>Аттестация рабочих мест МОУ СОШ</t>
  </si>
  <si>
    <t>"Выпускной бал"</t>
  </si>
  <si>
    <t>Медосмотр сотрудников</t>
  </si>
  <si>
    <t>Медосмотр сотрудников МБОУ СОШ</t>
  </si>
  <si>
    <t>Медосмотр сотрудников МСКОУ "Лучик"</t>
  </si>
  <si>
    <t>Охрана труда МБОУ СОШ</t>
  </si>
  <si>
    <t>Охрана труда МСКОУ "Лучик"</t>
  </si>
  <si>
    <t>Охрана труда ДОУ</t>
  </si>
  <si>
    <t>"Педагог года"("Приоритетный национальный проект образования")</t>
  </si>
  <si>
    <t>Медосмотр сотрудников доп.образования</t>
  </si>
  <si>
    <t>Медосмотр сотрудников х/ст</t>
  </si>
  <si>
    <t>1.43.</t>
  </si>
  <si>
    <t>1.44.</t>
  </si>
  <si>
    <t>1.45.</t>
  </si>
  <si>
    <t>1.46.</t>
  </si>
  <si>
    <t>1.47.</t>
  </si>
  <si>
    <t>1.48.</t>
  </si>
  <si>
    <t>1.48.1</t>
  </si>
  <si>
    <t>1.48.2</t>
  </si>
  <si>
    <t>1.48.3</t>
  </si>
  <si>
    <t>1.48.4</t>
  </si>
  <si>
    <t>1.48.5</t>
  </si>
  <si>
    <t>1.49.</t>
  </si>
  <si>
    <t>2.3.1.</t>
  </si>
  <si>
    <t>2.3.2.</t>
  </si>
  <si>
    <t>2.3.3.</t>
  </si>
  <si>
    <t>3.17.</t>
  </si>
  <si>
    <t>3.18.</t>
  </si>
  <si>
    <t>3.19.</t>
  </si>
  <si>
    <t>Электромонтажные работы по замене наружного освещения на здании в МБОУ СОШ №7</t>
  </si>
  <si>
    <t>Аттестация рабочих мест МБДОУ, МАДОУ</t>
  </si>
  <si>
    <t>Приобретении детских новогодних подарков через МБОУ ДПОС "УМЦ", Упр.образ.</t>
  </si>
  <si>
    <t>2.34.1</t>
  </si>
  <si>
    <t>2.34.2</t>
  </si>
  <si>
    <t>2.34.3</t>
  </si>
  <si>
    <t xml:space="preserve">Приложение  </t>
  </si>
  <si>
    <t>Приобретение оборудования, мебели (компьютеры и программные средства для МБОУ СОШ №1, №2, №3, №5, №6,Лицей). Услуги по установке и настройке средств криптографической защиты информации, услуги по подготовке и проведению аттестации объектов информатизации.</t>
  </si>
  <si>
    <t>Софинансирование расходов на монтаж и демонтаж, закупку технологического оборудования для столовых, закупку электроприборов, закупку мебели для залов питания, текущий ремонт пищеблоков, залов питания столовых общеобразовательных учреждений МОУ СОШ №2,МОУ СОШ №5, МОУ СОШ №7</t>
  </si>
  <si>
    <t>1.50.</t>
  </si>
  <si>
    <t>2.33.1</t>
  </si>
  <si>
    <t>2.33.2</t>
  </si>
  <si>
    <t>2.33.3</t>
  </si>
  <si>
    <t>1.51.</t>
  </si>
  <si>
    <t>Асфальтировка в школе №2</t>
  </si>
  <si>
    <t>2.37.</t>
  </si>
  <si>
    <t xml:space="preserve">Ремонт системы отопления </t>
  </si>
  <si>
    <t>3.20.</t>
  </si>
  <si>
    <t>Устройство пандуса в ДДТ</t>
  </si>
  <si>
    <t xml:space="preserve">9.Первоочередные мероприятия по проведению Пожарной безопасности в муниципальных  уреждениях образования, в соответсвии с требованиями ППБ             </t>
  </si>
  <si>
    <t>3.21.</t>
  </si>
  <si>
    <t>Приобретение мебели, оборудования, оргтехники в УМЦ и ЦБ</t>
  </si>
  <si>
    <t>Приобретение оборудования и услуг для ЕГЭ для МАОУ "Гимназия"</t>
  </si>
  <si>
    <t>1.52.</t>
  </si>
  <si>
    <t>Муниципальное задание</t>
  </si>
  <si>
    <t>2.38.</t>
  </si>
  <si>
    <t>3.22.</t>
  </si>
  <si>
    <t>оплата труда педагогических работников бюджетных организации</t>
  </si>
  <si>
    <t>оплата труда педагогических работников автономных организации</t>
  </si>
  <si>
    <t>оплата труда административно-управленченского, учебно-вспомогательного и обслуж.персонала в бюджетных организациях</t>
  </si>
  <si>
    <t>приобретение учебников и учебных пособий, средств обучения, игр, игрушек для бюджетных организации</t>
  </si>
  <si>
    <t>выплата ежемесячной денежной компенсации педагогическим работникам в целях обеспечения книгоизд.продукцией для бюджетных организации</t>
  </si>
  <si>
    <t>оплата труда педагогических работников гимназии</t>
  </si>
  <si>
    <t>оплата труда административно-управленченского, учебно-вспомогательного и обслуж.персонала в гимназии</t>
  </si>
  <si>
    <t>приобретение учебников и учебных пособий, средств обучения, игр, игрушек для гимназии</t>
  </si>
  <si>
    <t>выплата ежемесячной денежной компенсации педагогическим работникам в целях обеспечения книгоизд.продукцией для гимназии</t>
  </si>
  <si>
    <t>Субвенция на выплату вознаграждения за выполнение функций классного руководителя в бюджетных организациях</t>
  </si>
  <si>
    <t>Субвенция на выплату вознаграждения за выполнение функций классного руководителя в гимназии</t>
  </si>
  <si>
    <t xml:space="preserve">Субвенция  на частичную компенсацию стоимости питания отдельным категориям обучающихся  в муниципальных общеобразовательных бюджетных учреждениях  </t>
  </si>
  <si>
    <t>Субвенция  на частичную компенсацию стоимости питания отдельным категориям обучающихся  гимназии</t>
  </si>
  <si>
    <t>1.53.</t>
  </si>
  <si>
    <t>Муниципальное задание для бюджетных учреждений</t>
  </si>
  <si>
    <t>Муниципальное задание для автономных учреждений</t>
  </si>
  <si>
    <t>приобретение учебников и учебных пособий, средств обучения, игр, игрушек для бюджетных учреждений</t>
  </si>
  <si>
    <t>приобретение учебников и учебных пособий, средств обучения, игр, игрушек для автономных учреждений</t>
  </si>
  <si>
    <t>оплата труда административно-управленченского, учебно-вспомогательного персонала для бюджетных учреждений</t>
  </si>
  <si>
    <t>оплата труда административно-управленченского, учебно-вспомогательного персонала для автономных учреждений</t>
  </si>
  <si>
    <t>Организация и проведение городского праздника «День учителя» через Управление образования</t>
  </si>
  <si>
    <t>2.39.</t>
  </si>
  <si>
    <t>4.6.</t>
  </si>
  <si>
    <t>Открытие эксперементальной площадки на базе МАДОУ №19 "Сказка" с целью осуществления эксперементальной работы по интеллектуальному развитию детей с использованием конструкторов "ЛЕГО".</t>
  </si>
  <si>
    <t>Приобретение мебели, мягкого инвентаря и посуды для МАДОУ 5, МАДОУ 8, МАДОУ 9.</t>
  </si>
  <si>
    <r>
      <t>от</t>
    </r>
    <r>
      <rPr>
        <b/>
        <u val="single"/>
        <sz val="12"/>
        <rFont val="Times New Roman"/>
        <family val="1"/>
      </rPr>
      <t xml:space="preserve"> 18.12.2013     </t>
    </r>
    <r>
      <rPr>
        <b/>
        <sz val="12"/>
        <rFont val="Times New Roman"/>
        <family val="1"/>
      </rPr>
      <t>№</t>
    </r>
    <r>
      <rPr>
        <b/>
        <u val="single"/>
        <sz val="12"/>
        <rFont val="Times New Roman"/>
        <family val="1"/>
      </rPr>
      <t xml:space="preserve"> 926-ПА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</si>
</sst>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17" fontId="8" fillId="0" borderId="12" xfId="0" applyNumberFormat="1" applyFont="1" applyBorder="1" applyAlignment="1">
      <alignment horizontal="center" vertical="center" wrapText="1"/>
    </xf>
    <xf numFmtId="17" fontId="8" fillId="0" borderId="13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2" fontId="10" fillId="34" borderId="0" xfId="0" applyNumberFormat="1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16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7" fontId="8" fillId="0" borderId="14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1" fontId="8" fillId="0" borderId="1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1" fillId="36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3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1" fillId="35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horizontal="center" vertical="center"/>
    </xf>
    <xf numFmtId="4" fontId="11" fillId="33" borderId="22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/>
    </xf>
    <xf numFmtId="4" fontId="11" fillId="34" borderId="12" xfId="0" applyNumberFormat="1" applyFont="1" applyFill="1" applyBorder="1" applyAlignment="1">
      <alignment horizontal="center" vertical="center" wrapText="1"/>
    </xf>
    <xf numFmtId="4" fontId="10" fillId="36" borderId="21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11" fillId="34" borderId="13" xfId="0" applyNumberFormat="1" applyFont="1" applyFill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11" fillId="35" borderId="17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 wrapText="1"/>
    </xf>
    <xf numFmtId="4" fontId="11" fillId="33" borderId="2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1" fillId="36" borderId="24" xfId="0" applyNumberFormat="1" applyFont="1" applyFill="1" applyBorder="1" applyAlignment="1">
      <alignment vertical="center"/>
    </xf>
    <xf numFmtId="4" fontId="9" fillId="0" borderId="2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4" fontId="11" fillId="35" borderId="20" xfId="0" applyNumberFormat="1" applyFont="1" applyFill="1" applyBorder="1" applyAlignment="1">
      <alignment horizontal="center" vertical="center"/>
    </xf>
    <xf numFmtId="4" fontId="11" fillId="36" borderId="24" xfId="0" applyNumberFormat="1" applyFont="1" applyFill="1" applyBorder="1" applyAlignment="1">
      <alignment horizontal="center" vertical="center"/>
    </xf>
    <xf numFmtId="4" fontId="11" fillId="33" borderId="30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 wrapText="1"/>
    </xf>
    <xf numFmtId="4" fontId="11" fillId="33" borderId="31" xfId="0" applyNumberFormat="1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1" fillId="0" borderId="17" xfId="0" applyNumberFormat="1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4" fillId="34" borderId="0" xfId="0" applyNumberFormat="1" applyFont="1" applyFill="1" applyBorder="1" applyAlignment="1">
      <alignment horizontal="center" wrapText="1"/>
    </xf>
    <xf numFmtId="4" fontId="15" fillId="34" borderId="0" xfId="0" applyNumberFormat="1" applyFont="1" applyFill="1" applyBorder="1" applyAlignment="1">
      <alignment horizontal="center" wrapText="1"/>
    </xf>
    <xf numFmtId="17" fontId="8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4" fontId="10" fillId="34" borderId="29" xfId="0" applyNumberFormat="1" applyFont="1" applyFill="1" applyBorder="1" applyAlignment="1">
      <alignment horizontal="center" vertical="center" wrapText="1"/>
    </xf>
    <xf numFmtId="4" fontId="11" fillId="35" borderId="28" xfId="0" applyNumberFormat="1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left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4" fontId="10" fillId="33" borderId="32" xfId="0" applyNumberFormat="1" applyFont="1" applyFill="1" applyBorder="1" applyAlignment="1">
      <alignment horizontal="center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4" fontId="11" fillId="35" borderId="17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horizontal="center" vertical="center" wrapText="1"/>
    </xf>
    <xf numFmtId="181" fontId="8" fillId="0" borderId="13" xfId="0" applyNumberFormat="1" applyFont="1" applyBorder="1" applyAlignment="1">
      <alignment horizontal="center" vertical="center" wrapText="1"/>
    </xf>
    <xf numFmtId="17" fontId="8" fillId="0" borderId="14" xfId="0" applyNumberFormat="1" applyFont="1" applyBorder="1" applyAlignment="1">
      <alignment horizontal="center" vertical="center" wrapText="1"/>
    </xf>
    <xf numFmtId="17" fontId="8" fillId="0" borderId="1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35" borderId="30" xfId="0" applyFont="1" applyFill="1" applyBorder="1" applyAlignment="1">
      <alignment horizontal="center" wrapText="1"/>
    </xf>
    <xf numFmtId="0" fontId="6" fillId="35" borderId="36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11" fillId="0" borderId="2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0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view="pageBreakPreview" zoomScale="80" zoomScaleSheetLayoutView="80" zoomScalePageLayoutView="0" workbookViewId="0" topLeftCell="A1">
      <pane ySplit="15" topLeftCell="A217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6.57421875" style="0" customWidth="1"/>
    <col min="2" max="2" width="36.8515625" style="48" customWidth="1"/>
    <col min="3" max="3" width="11.00390625" style="0" bestFit="1" customWidth="1"/>
    <col min="4" max="4" width="10.00390625" style="0" bestFit="1" customWidth="1"/>
    <col min="5" max="5" width="12.8515625" style="0" customWidth="1"/>
    <col min="6" max="7" width="10.8515625" style="0" bestFit="1" customWidth="1"/>
    <col min="8" max="8" width="12.7109375" style="0" customWidth="1"/>
    <col min="9" max="9" width="11.140625" style="0" customWidth="1"/>
    <col min="10" max="10" width="10.57421875" style="0" bestFit="1" customWidth="1"/>
    <col min="11" max="12" width="12.8515625" style="0" customWidth="1"/>
    <col min="13" max="13" width="8.8515625" style="0" customWidth="1"/>
  </cols>
  <sheetData>
    <row r="1" spans="8:12" ht="27" customHeight="1">
      <c r="H1" s="1"/>
      <c r="I1" s="3" t="s">
        <v>0</v>
      </c>
      <c r="K1" s="2"/>
      <c r="L1" s="2"/>
    </row>
    <row r="2" ht="15.75">
      <c r="I2" s="3" t="s">
        <v>1</v>
      </c>
    </row>
    <row r="3" ht="7.5" customHeight="1">
      <c r="I3" s="4"/>
    </row>
    <row r="4" ht="15.75">
      <c r="I4" s="3" t="s">
        <v>377</v>
      </c>
    </row>
    <row r="5" ht="6.75" customHeight="1">
      <c r="I5" s="4"/>
    </row>
    <row r="7" ht="15.75">
      <c r="I7" s="1" t="s">
        <v>331</v>
      </c>
    </row>
    <row r="8" ht="15.75">
      <c r="I8" s="3" t="s">
        <v>2</v>
      </c>
    </row>
    <row r="9" spans="1:9" ht="15.75">
      <c r="A9" s="1"/>
      <c r="C9" s="2"/>
      <c r="D9" s="2"/>
      <c r="E9" s="2"/>
      <c r="F9" s="2"/>
      <c r="G9" s="2"/>
      <c r="I9" s="3" t="s">
        <v>3</v>
      </c>
    </row>
    <row r="10" spans="1:12" ht="15.75" thickBot="1">
      <c r="A10" s="5"/>
      <c r="B10" s="49"/>
      <c r="C10" s="6"/>
      <c r="D10" s="6"/>
      <c r="E10" s="6"/>
      <c r="F10" s="6"/>
      <c r="G10" s="6"/>
      <c r="H10" s="6"/>
      <c r="I10" s="6"/>
      <c r="K10" s="6"/>
      <c r="L10" s="6"/>
    </row>
    <row r="11" spans="1:12" ht="15" customHeight="1" thickBot="1">
      <c r="A11" s="165" t="s">
        <v>4</v>
      </c>
      <c r="B11" s="176" t="s">
        <v>5</v>
      </c>
      <c r="C11" s="179" t="s">
        <v>6</v>
      </c>
      <c r="D11" s="180"/>
      <c r="E11" s="180"/>
      <c r="F11" s="180"/>
      <c r="G11" s="180"/>
      <c r="H11" s="180"/>
      <c r="I11" s="180"/>
      <c r="J11" s="180"/>
      <c r="K11" s="180"/>
      <c r="L11" s="181"/>
    </row>
    <row r="12" spans="1:12" ht="15.75" thickBot="1">
      <c r="A12" s="175"/>
      <c r="B12" s="177"/>
      <c r="C12" s="182" t="s">
        <v>7</v>
      </c>
      <c r="D12" s="183"/>
      <c r="E12" s="183"/>
      <c r="F12" s="183"/>
      <c r="G12" s="184"/>
      <c r="H12" s="182" t="s">
        <v>8</v>
      </c>
      <c r="I12" s="183"/>
      <c r="J12" s="183"/>
      <c r="K12" s="183"/>
      <c r="L12" s="184"/>
    </row>
    <row r="13" spans="1:12" ht="12.75" customHeight="1">
      <c r="A13" s="175"/>
      <c r="B13" s="177"/>
      <c r="C13" s="169" t="s">
        <v>9</v>
      </c>
      <c r="D13" s="165">
        <v>2012</v>
      </c>
      <c r="E13" s="165">
        <v>2013</v>
      </c>
      <c r="F13" s="165">
        <v>2014</v>
      </c>
      <c r="G13" s="165">
        <v>2015</v>
      </c>
      <c r="H13" s="173" t="s">
        <v>9</v>
      </c>
      <c r="I13" s="165">
        <v>2012</v>
      </c>
      <c r="J13" s="165">
        <v>2013</v>
      </c>
      <c r="K13" s="167">
        <v>2014</v>
      </c>
      <c r="L13" s="167">
        <v>2015</v>
      </c>
    </row>
    <row r="14" spans="1:12" ht="5.25" customHeight="1" thickBot="1">
      <c r="A14" s="166"/>
      <c r="B14" s="178"/>
      <c r="C14" s="170"/>
      <c r="D14" s="166"/>
      <c r="E14" s="166"/>
      <c r="F14" s="166"/>
      <c r="G14" s="166"/>
      <c r="H14" s="174"/>
      <c r="I14" s="166"/>
      <c r="J14" s="166"/>
      <c r="K14" s="168"/>
      <c r="L14" s="168"/>
    </row>
    <row r="15" spans="1:12" ht="15.75" thickBot="1">
      <c r="A15" s="7">
        <v>1</v>
      </c>
      <c r="B15" s="50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131">
        <v>8</v>
      </c>
      <c r="I15" s="8">
        <v>9</v>
      </c>
      <c r="J15" s="8">
        <v>10</v>
      </c>
      <c r="K15" s="41">
        <v>11</v>
      </c>
      <c r="L15" s="41">
        <v>12</v>
      </c>
    </row>
    <row r="16" spans="1:12" ht="14.25">
      <c r="A16" s="171" t="s">
        <v>10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30" customHeight="1">
      <c r="A17" s="9" t="s">
        <v>11</v>
      </c>
      <c r="B17" s="51" t="s">
        <v>12</v>
      </c>
      <c r="C17" s="43">
        <f>D17+E17+F17+G17</f>
        <v>45801.06</v>
      </c>
      <c r="D17" s="43">
        <f>26464.46-55.4</f>
        <v>26409.059999999998</v>
      </c>
      <c r="E17" s="42"/>
      <c r="F17" s="42"/>
      <c r="G17" s="42">
        <v>19392</v>
      </c>
      <c r="H17" s="137">
        <f>I17+J17+K17+L17</f>
        <v>45000</v>
      </c>
      <c r="I17" s="42">
        <v>20000</v>
      </c>
      <c r="J17" s="42">
        <v>25000</v>
      </c>
      <c r="K17" s="42"/>
      <c r="L17" s="42"/>
    </row>
    <row r="18" spans="1:12" ht="33.75" customHeight="1">
      <c r="A18" s="9" t="s">
        <v>13</v>
      </c>
      <c r="B18" s="51" t="s">
        <v>14</v>
      </c>
      <c r="C18" s="43">
        <f>D18+E18+F18+G18</f>
        <v>0</v>
      </c>
      <c r="D18" s="42"/>
      <c r="E18" s="42"/>
      <c r="F18" s="42"/>
      <c r="G18" s="42"/>
      <c r="H18" s="137">
        <f>I18+J18+K18+L18</f>
        <v>10000</v>
      </c>
      <c r="I18" s="42">
        <v>5000</v>
      </c>
      <c r="J18" s="42">
        <v>5000</v>
      </c>
      <c r="K18" s="42"/>
      <c r="L18" s="42"/>
    </row>
    <row r="19" spans="1:12" ht="30.75" customHeight="1">
      <c r="A19" s="9" t="s">
        <v>15</v>
      </c>
      <c r="B19" s="51" t="s">
        <v>16</v>
      </c>
      <c r="C19" s="43">
        <f>D19+E19+F19+G19</f>
        <v>0</v>
      </c>
      <c r="D19" s="42"/>
      <c r="E19" s="42"/>
      <c r="F19" s="42"/>
      <c r="G19" s="42"/>
      <c r="H19" s="137">
        <f>I19+J19+K19+L19</f>
        <v>20000</v>
      </c>
      <c r="I19" s="42"/>
      <c r="J19" s="42">
        <v>20000</v>
      </c>
      <c r="K19" s="42"/>
      <c r="L19" s="42"/>
    </row>
    <row r="20" spans="1:12" ht="40.5" customHeight="1">
      <c r="A20" s="9" t="s">
        <v>17</v>
      </c>
      <c r="B20" s="51" t="s">
        <v>272</v>
      </c>
      <c r="C20" s="43">
        <f>D20+E20+F20+G20</f>
        <v>10.1</v>
      </c>
      <c r="D20" s="42"/>
      <c r="E20" s="43">
        <v>10.1</v>
      </c>
      <c r="F20" s="42"/>
      <c r="G20" s="42"/>
      <c r="H20" s="137">
        <f>I20+J20+K20+L20</f>
        <v>5000</v>
      </c>
      <c r="I20" s="42">
        <v>2500</v>
      </c>
      <c r="J20" s="42">
        <v>2500</v>
      </c>
      <c r="K20" s="42"/>
      <c r="L20" s="42"/>
    </row>
    <row r="21" spans="1:12" ht="32.25" customHeight="1">
      <c r="A21" s="9" t="s">
        <v>18</v>
      </c>
      <c r="B21" s="51" t="s">
        <v>19</v>
      </c>
      <c r="C21" s="43">
        <f>D21+E21+F21+G21</f>
        <v>0</v>
      </c>
      <c r="D21" s="42"/>
      <c r="E21" s="42"/>
      <c r="F21" s="42"/>
      <c r="G21" s="42"/>
      <c r="H21" s="137">
        <f>I21+J21+K21+L21</f>
        <v>28000</v>
      </c>
      <c r="I21" s="42">
        <v>13000</v>
      </c>
      <c r="J21" s="42">
        <v>15000</v>
      </c>
      <c r="K21" s="42"/>
      <c r="L21" s="42"/>
    </row>
    <row r="22" spans="1:12" ht="30.75" customHeight="1">
      <c r="A22" s="9" t="s">
        <v>20</v>
      </c>
      <c r="B22" s="51" t="s">
        <v>21</v>
      </c>
      <c r="C22" s="43">
        <f aca="true" t="shared" si="0" ref="C22:C44">D22+E22+F22+G22</f>
        <v>0</v>
      </c>
      <c r="D22" s="42"/>
      <c r="E22" s="42"/>
      <c r="F22" s="42"/>
      <c r="G22" s="42"/>
      <c r="H22" s="137"/>
      <c r="I22" s="42"/>
      <c r="J22" s="42"/>
      <c r="K22" s="42"/>
      <c r="L22" s="42"/>
    </row>
    <row r="23" spans="1:12" ht="25.5">
      <c r="A23" s="9" t="s">
        <v>22</v>
      </c>
      <c r="B23" s="51" t="s">
        <v>23</v>
      </c>
      <c r="C23" s="43">
        <f t="shared" si="0"/>
        <v>0</v>
      </c>
      <c r="D23" s="42"/>
      <c r="E23" s="42"/>
      <c r="F23" s="42"/>
      <c r="G23" s="42"/>
      <c r="H23" s="137"/>
      <c r="I23" s="42"/>
      <c r="J23" s="42"/>
      <c r="K23" s="42"/>
      <c r="L23" s="42"/>
    </row>
    <row r="24" spans="1:12" ht="32.25" customHeight="1">
      <c r="A24" s="9" t="s">
        <v>24</v>
      </c>
      <c r="B24" s="51" t="s">
        <v>25</v>
      </c>
      <c r="C24" s="43">
        <f t="shared" si="0"/>
        <v>0</v>
      </c>
      <c r="D24" s="42"/>
      <c r="E24" s="42"/>
      <c r="F24" s="42"/>
      <c r="G24" s="42"/>
      <c r="H24" s="137"/>
      <c r="I24" s="42"/>
      <c r="J24" s="42"/>
      <c r="K24" s="42"/>
      <c r="L24" s="42"/>
    </row>
    <row r="25" spans="1:12" ht="25.5">
      <c r="A25" s="9" t="s">
        <v>26</v>
      </c>
      <c r="B25" s="51" t="s">
        <v>27</v>
      </c>
      <c r="C25" s="43">
        <f t="shared" si="0"/>
        <v>0</v>
      </c>
      <c r="D25" s="42"/>
      <c r="E25" s="42"/>
      <c r="F25" s="42"/>
      <c r="G25" s="42"/>
      <c r="H25" s="137">
        <f>I25+J25+K25+L25</f>
        <v>4000</v>
      </c>
      <c r="I25" s="42"/>
      <c r="J25" s="42">
        <v>4000</v>
      </c>
      <c r="K25" s="42"/>
      <c r="L25" s="42"/>
    </row>
    <row r="26" spans="1:12" ht="25.5">
      <c r="A26" s="9" t="s">
        <v>28</v>
      </c>
      <c r="B26" s="51" t="s">
        <v>29</v>
      </c>
      <c r="C26" s="43">
        <f t="shared" si="0"/>
        <v>0</v>
      </c>
      <c r="D26" s="42"/>
      <c r="E26" s="42"/>
      <c r="F26" s="72"/>
      <c r="G26" s="72"/>
      <c r="H26" s="137"/>
      <c r="I26" s="42"/>
      <c r="J26" s="42"/>
      <c r="K26" s="42"/>
      <c r="L26" s="42"/>
    </row>
    <row r="27" spans="1:12" ht="84.75" customHeight="1">
      <c r="A27" s="9" t="s">
        <v>30</v>
      </c>
      <c r="B27" s="51" t="s">
        <v>31</v>
      </c>
      <c r="C27" s="43">
        <f t="shared" si="0"/>
        <v>1287.7</v>
      </c>
      <c r="D27" s="73"/>
      <c r="E27" s="43">
        <f>(468-10.1)-30.2</f>
        <v>427.7</v>
      </c>
      <c r="F27" s="72">
        <v>430</v>
      </c>
      <c r="G27" s="72">
        <v>430</v>
      </c>
      <c r="H27" s="137"/>
      <c r="I27" s="42"/>
      <c r="J27" s="42"/>
      <c r="K27" s="42"/>
      <c r="L27" s="42"/>
    </row>
    <row r="28" spans="1:12" ht="42" customHeight="1">
      <c r="A28" s="9" t="s">
        <v>32</v>
      </c>
      <c r="B28" s="51" t="s">
        <v>33</v>
      </c>
      <c r="C28" s="43">
        <f t="shared" si="0"/>
        <v>0</v>
      </c>
      <c r="D28" s="73"/>
      <c r="E28" s="42"/>
      <c r="F28" s="72"/>
      <c r="G28" s="72"/>
      <c r="H28" s="137">
        <f>I28+J28+K28+L28</f>
        <v>3000</v>
      </c>
      <c r="I28" s="42">
        <v>1500</v>
      </c>
      <c r="J28" s="42">
        <v>1500</v>
      </c>
      <c r="K28" s="45"/>
      <c r="L28" s="45"/>
    </row>
    <row r="29" spans="1:12" ht="71.25" customHeight="1">
      <c r="A29" s="9" t="s">
        <v>34</v>
      </c>
      <c r="B29" s="51" t="s">
        <v>35</v>
      </c>
      <c r="C29" s="43">
        <f t="shared" si="0"/>
        <v>500</v>
      </c>
      <c r="D29" s="73">
        <v>500</v>
      </c>
      <c r="E29" s="42"/>
      <c r="F29" s="72"/>
      <c r="G29" s="72"/>
      <c r="H29" s="137">
        <f>I29+J29+K29+L29</f>
        <v>500</v>
      </c>
      <c r="I29" s="42">
        <v>500</v>
      </c>
      <c r="J29" s="42"/>
      <c r="K29" s="42"/>
      <c r="L29" s="42"/>
    </row>
    <row r="30" spans="1:12" ht="48" customHeight="1">
      <c r="A30" s="9" t="s">
        <v>36</v>
      </c>
      <c r="B30" s="51" t="s">
        <v>37</v>
      </c>
      <c r="C30" s="43">
        <f t="shared" si="0"/>
        <v>0</v>
      </c>
      <c r="D30" s="73"/>
      <c r="E30" s="73"/>
      <c r="F30" s="73"/>
      <c r="G30" s="73"/>
      <c r="H30" s="75"/>
      <c r="I30" s="73"/>
      <c r="J30" s="73"/>
      <c r="K30" s="73"/>
      <c r="L30" s="73"/>
    </row>
    <row r="31" spans="1:12" ht="111.75" customHeight="1">
      <c r="A31" s="9" t="s">
        <v>38</v>
      </c>
      <c r="B31" s="51" t="s">
        <v>332</v>
      </c>
      <c r="C31" s="43">
        <f t="shared" si="0"/>
        <v>7747.5</v>
      </c>
      <c r="D31" s="76">
        <f>6608+685.2</f>
        <v>7293.2</v>
      </c>
      <c r="E31" s="74">
        <f>454.3</f>
        <v>454.3</v>
      </c>
      <c r="F31" s="73"/>
      <c r="G31" s="73"/>
      <c r="H31" s="75"/>
      <c r="I31" s="73"/>
      <c r="J31" s="73"/>
      <c r="K31" s="73"/>
      <c r="L31" s="73"/>
    </row>
    <row r="32" spans="1:12" ht="42.75" customHeight="1">
      <c r="A32" s="9" t="s">
        <v>39</v>
      </c>
      <c r="B32" s="51" t="s">
        <v>40</v>
      </c>
      <c r="C32" s="43">
        <f t="shared" si="0"/>
        <v>240</v>
      </c>
      <c r="D32" s="74">
        <v>240</v>
      </c>
      <c r="E32" s="73"/>
      <c r="F32" s="73"/>
      <c r="G32" s="73"/>
      <c r="H32" s="75"/>
      <c r="I32" s="73"/>
      <c r="J32" s="73"/>
      <c r="K32" s="73"/>
      <c r="L32" s="73"/>
    </row>
    <row r="33" spans="1:12" ht="93.75" customHeight="1">
      <c r="A33" s="9" t="s">
        <v>41</v>
      </c>
      <c r="B33" s="51" t="s">
        <v>42</v>
      </c>
      <c r="C33" s="43">
        <f t="shared" si="0"/>
        <v>577.99</v>
      </c>
      <c r="D33" s="74">
        <v>577.99</v>
      </c>
      <c r="E33" s="73"/>
      <c r="F33" s="73"/>
      <c r="G33" s="73"/>
      <c r="H33" s="75"/>
      <c r="I33" s="73"/>
      <c r="J33" s="73"/>
      <c r="K33" s="73"/>
      <c r="L33" s="73"/>
    </row>
    <row r="34" spans="1:12" ht="57.75" customHeight="1">
      <c r="A34" s="9" t="s">
        <v>43</v>
      </c>
      <c r="B34" s="51" t="s">
        <v>44</v>
      </c>
      <c r="C34" s="43">
        <f t="shared" si="0"/>
        <v>200</v>
      </c>
      <c r="D34" s="74">
        <v>200</v>
      </c>
      <c r="E34" s="73"/>
      <c r="F34" s="73"/>
      <c r="G34" s="73"/>
      <c r="H34" s="75"/>
      <c r="I34" s="73"/>
      <c r="J34" s="73"/>
      <c r="K34" s="73"/>
      <c r="L34" s="73"/>
    </row>
    <row r="35" spans="1:12" ht="25.5">
      <c r="A35" s="9" t="s">
        <v>45</v>
      </c>
      <c r="B35" s="51" t="s">
        <v>46</v>
      </c>
      <c r="C35" s="43">
        <f t="shared" si="0"/>
        <v>42</v>
      </c>
      <c r="D35" s="74">
        <v>42</v>
      </c>
      <c r="E35" s="73"/>
      <c r="F35" s="73"/>
      <c r="G35" s="73"/>
      <c r="H35" s="75"/>
      <c r="I35" s="73"/>
      <c r="J35" s="73"/>
      <c r="K35" s="73"/>
      <c r="L35" s="73"/>
    </row>
    <row r="36" spans="1:12" ht="63" customHeight="1">
      <c r="A36" s="9" t="s">
        <v>47</v>
      </c>
      <c r="B36" s="51" t="s">
        <v>48</v>
      </c>
      <c r="C36" s="43">
        <f t="shared" si="0"/>
        <v>29.93</v>
      </c>
      <c r="D36" s="74">
        <v>29.93</v>
      </c>
      <c r="E36" s="73"/>
      <c r="F36" s="73"/>
      <c r="G36" s="73"/>
      <c r="H36" s="75"/>
      <c r="I36" s="73"/>
      <c r="J36" s="73"/>
      <c r="K36" s="73"/>
      <c r="L36" s="73"/>
    </row>
    <row r="37" spans="1:12" ht="25.5">
      <c r="A37" s="9" t="s">
        <v>49</v>
      </c>
      <c r="B37" s="51" t="s">
        <v>50</v>
      </c>
      <c r="C37" s="43">
        <f t="shared" si="0"/>
        <v>80</v>
      </c>
      <c r="D37" s="74">
        <v>80</v>
      </c>
      <c r="E37" s="73"/>
      <c r="F37" s="73"/>
      <c r="G37" s="73"/>
      <c r="H37" s="75"/>
      <c r="I37" s="73"/>
      <c r="J37" s="73"/>
      <c r="K37" s="73"/>
      <c r="L37" s="73"/>
    </row>
    <row r="38" spans="1:12" ht="36.75" customHeight="1">
      <c r="A38" s="9" t="s">
        <v>51</v>
      </c>
      <c r="B38" s="51" t="s">
        <v>52</v>
      </c>
      <c r="C38" s="43">
        <f t="shared" si="0"/>
        <v>2558.94</v>
      </c>
      <c r="D38" s="74">
        <v>2558.94</v>
      </c>
      <c r="E38" s="73"/>
      <c r="F38" s="73"/>
      <c r="G38" s="73"/>
      <c r="H38" s="75"/>
      <c r="I38" s="73"/>
      <c r="J38" s="73"/>
      <c r="K38" s="73"/>
      <c r="L38" s="73"/>
    </row>
    <row r="39" spans="1:12" ht="25.5">
      <c r="A39" s="9" t="s">
        <v>53</v>
      </c>
      <c r="B39" s="51" t="s">
        <v>54</v>
      </c>
      <c r="C39" s="43">
        <f t="shared" si="0"/>
        <v>100</v>
      </c>
      <c r="D39" s="74">
        <v>100</v>
      </c>
      <c r="E39" s="73"/>
      <c r="F39" s="73"/>
      <c r="G39" s="73"/>
      <c r="H39" s="75"/>
      <c r="I39" s="73"/>
      <c r="J39" s="73"/>
      <c r="K39" s="73"/>
      <c r="L39" s="73"/>
    </row>
    <row r="40" spans="1:12" ht="49.5" customHeight="1">
      <c r="A40" s="9" t="s">
        <v>55</v>
      </c>
      <c r="B40" s="51" t="s">
        <v>56</v>
      </c>
      <c r="C40" s="43">
        <f t="shared" si="0"/>
        <v>322.01</v>
      </c>
      <c r="D40" s="74">
        <v>322.01</v>
      </c>
      <c r="E40" s="74"/>
      <c r="F40" s="73"/>
      <c r="G40" s="73"/>
      <c r="H40" s="77"/>
      <c r="I40" s="42"/>
      <c r="J40" s="42"/>
      <c r="K40" s="42"/>
      <c r="L40" s="42"/>
    </row>
    <row r="41" spans="1:12" ht="25.5">
      <c r="A41" s="10" t="s">
        <v>57</v>
      </c>
      <c r="B41" s="51" t="s">
        <v>347</v>
      </c>
      <c r="C41" s="43">
        <f t="shared" si="0"/>
        <v>75.7</v>
      </c>
      <c r="D41" s="74"/>
      <c r="E41" s="74">
        <v>75.7</v>
      </c>
      <c r="F41" s="73"/>
      <c r="G41" s="73"/>
      <c r="H41" s="75"/>
      <c r="I41" s="73"/>
      <c r="J41" s="73"/>
      <c r="K41" s="73"/>
      <c r="L41" s="73"/>
    </row>
    <row r="42" spans="1:12" ht="54.75" customHeight="1">
      <c r="A42" s="10" t="s">
        <v>58</v>
      </c>
      <c r="B42" s="51" t="s">
        <v>59</v>
      </c>
      <c r="C42" s="43">
        <f t="shared" si="0"/>
        <v>100</v>
      </c>
      <c r="D42" s="74"/>
      <c r="E42" s="74">
        <f>300-100-33-12-55</f>
        <v>100</v>
      </c>
      <c r="F42" s="73"/>
      <c r="G42" s="73"/>
      <c r="H42" s="75"/>
      <c r="I42" s="73"/>
      <c r="J42" s="73"/>
      <c r="K42" s="73"/>
      <c r="L42" s="73"/>
    </row>
    <row r="43" spans="1:12" ht="117" customHeight="1">
      <c r="A43" s="10" t="s">
        <v>60</v>
      </c>
      <c r="B43" s="51" t="s">
        <v>333</v>
      </c>
      <c r="C43" s="43">
        <f t="shared" si="0"/>
        <v>990</v>
      </c>
      <c r="D43" s="74"/>
      <c r="E43" s="74">
        <v>990</v>
      </c>
      <c r="F43" s="73"/>
      <c r="G43" s="73"/>
      <c r="H43" s="75"/>
      <c r="I43" s="73"/>
      <c r="J43" s="73"/>
      <c r="K43" s="73"/>
      <c r="L43" s="73"/>
    </row>
    <row r="44" spans="1:12" ht="70.5" customHeight="1">
      <c r="A44" s="10" t="s">
        <v>61</v>
      </c>
      <c r="B44" s="51" t="s">
        <v>62</v>
      </c>
      <c r="C44" s="43">
        <f t="shared" si="0"/>
        <v>624</v>
      </c>
      <c r="D44" s="74"/>
      <c r="E44" s="74">
        <f>312-7.2-152-152.8</f>
        <v>0</v>
      </c>
      <c r="F44" s="78">
        <v>312</v>
      </c>
      <c r="G44" s="78">
        <v>312</v>
      </c>
      <c r="H44" s="75"/>
      <c r="I44" s="73"/>
      <c r="J44" s="73"/>
      <c r="K44" s="73"/>
      <c r="L44" s="73"/>
    </row>
    <row r="45" spans="1:12" ht="43.5" customHeight="1">
      <c r="A45" s="10" t="s">
        <v>63</v>
      </c>
      <c r="B45" s="51" t="s">
        <v>64</v>
      </c>
      <c r="C45" s="43">
        <f>D45+E45+F45+G45</f>
        <v>150</v>
      </c>
      <c r="D45" s="74"/>
      <c r="E45" s="74">
        <v>150</v>
      </c>
      <c r="F45" s="78"/>
      <c r="G45" s="78"/>
      <c r="H45" s="75"/>
      <c r="I45" s="73"/>
      <c r="J45" s="73"/>
      <c r="K45" s="73"/>
      <c r="L45" s="73"/>
    </row>
    <row r="46" spans="1:12" ht="32.25" customHeight="1">
      <c r="A46" s="10" t="s">
        <v>65</v>
      </c>
      <c r="B46" s="51" t="s">
        <v>66</v>
      </c>
      <c r="C46" s="43">
        <f>D46+E46+F46+G46</f>
        <v>630</v>
      </c>
      <c r="D46" s="74"/>
      <c r="E46" s="74">
        <v>630</v>
      </c>
      <c r="F46" s="78"/>
      <c r="G46" s="78"/>
      <c r="H46" s="75"/>
      <c r="I46" s="73"/>
      <c r="J46" s="73"/>
      <c r="K46" s="73"/>
      <c r="L46" s="73"/>
    </row>
    <row r="47" spans="1:12" ht="56.25" customHeight="1">
      <c r="A47" s="10" t="s">
        <v>67</v>
      </c>
      <c r="B47" s="51" t="s">
        <v>68</v>
      </c>
      <c r="C47" s="43">
        <f>D47+E47+F47+G47</f>
        <v>226.5</v>
      </c>
      <c r="D47" s="74"/>
      <c r="E47" s="74">
        <f>10.3+3.1+163.7+49.4</f>
        <v>226.5</v>
      </c>
      <c r="F47" s="78"/>
      <c r="G47" s="78"/>
      <c r="H47" s="75"/>
      <c r="I47" s="73"/>
      <c r="J47" s="73"/>
      <c r="K47" s="73"/>
      <c r="L47" s="73"/>
    </row>
    <row r="48" spans="1:12" ht="41.25" customHeight="1">
      <c r="A48" s="10" t="s">
        <v>69</v>
      </c>
      <c r="B48" s="51" t="s">
        <v>70</v>
      </c>
      <c r="C48" s="43">
        <f>D48+E48+F48+G48</f>
        <v>13.1</v>
      </c>
      <c r="D48" s="74"/>
      <c r="E48" s="74">
        <f>10.1+3</f>
        <v>13.1</v>
      </c>
      <c r="F48" s="78"/>
      <c r="G48" s="78"/>
      <c r="H48" s="75"/>
      <c r="I48" s="73"/>
      <c r="J48" s="73"/>
      <c r="K48" s="73"/>
      <c r="L48" s="73"/>
    </row>
    <row r="49" spans="1:12" ht="33.75" customHeight="1">
      <c r="A49" s="11" t="s">
        <v>71</v>
      </c>
      <c r="B49" s="52" t="s">
        <v>72</v>
      </c>
      <c r="C49" s="80">
        <f>D49+E49+F585+G49</f>
        <v>200</v>
      </c>
      <c r="D49" s="81"/>
      <c r="E49" s="81">
        <v>200</v>
      </c>
      <c r="F49" s="83"/>
      <c r="G49" s="83"/>
      <c r="H49" s="84"/>
      <c r="I49" s="85"/>
      <c r="J49" s="85"/>
      <c r="K49" s="85"/>
      <c r="L49" s="85"/>
    </row>
    <row r="50" spans="1:12" ht="12.75">
      <c r="A50" s="11" t="s">
        <v>73</v>
      </c>
      <c r="B50" s="52" t="s">
        <v>74</v>
      </c>
      <c r="C50" s="80">
        <f>D50+E50+F586+G50</f>
        <v>1500</v>
      </c>
      <c r="D50" s="81"/>
      <c r="E50" s="81">
        <f>500+200</f>
        <v>700</v>
      </c>
      <c r="F50" s="83">
        <v>800</v>
      </c>
      <c r="G50" s="83">
        <v>800</v>
      </c>
      <c r="H50" s="84"/>
      <c r="I50" s="85"/>
      <c r="J50" s="85"/>
      <c r="K50" s="85"/>
      <c r="L50" s="85"/>
    </row>
    <row r="51" spans="1:12" ht="12.75">
      <c r="A51" s="11" t="s">
        <v>75</v>
      </c>
      <c r="B51" s="52" t="s">
        <v>76</v>
      </c>
      <c r="C51" s="80">
        <f>D51+E51+F587+G51</f>
        <v>400</v>
      </c>
      <c r="D51" s="81"/>
      <c r="E51" s="81">
        <f>600-200</f>
        <v>400</v>
      </c>
      <c r="F51" s="83"/>
      <c r="G51" s="83"/>
      <c r="H51" s="84"/>
      <c r="I51" s="85"/>
      <c r="J51" s="85"/>
      <c r="K51" s="85"/>
      <c r="L51" s="85"/>
    </row>
    <row r="52" spans="1:12" ht="33" customHeight="1">
      <c r="A52" s="11" t="s">
        <v>77</v>
      </c>
      <c r="B52" s="52" t="s">
        <v>78</v>
      </c>
      <c r="C52" s="80">
        <v>470</v>
      </c>
      <c r="D52" s="81"/>
      <c r="E52" s="81">
        <v>470</v>
      </c>
      <c r="F52" s="85"/>
      <c r="G52" s="85"/>
      <c r="H52" s="84"/>
      <c r="I52" s="85"/>
      <c r="J52" s="85"/>
      <c r="K52" s="85"/>
      <c r="L52" s="85"/>
    </row>
    <row r="53" spans="1:12" ht="38.25" customHeight="1">
      <c r="A53" s="11" t="s">
        <v>269</v>
      </c>
      <c r="B53" s="52" t="s">
        <v>325</v>
      </c>
      <c r="C53" s="80"/>
      <c r="D53" s="81"/>
      <c r="E53" s="81">
        <v>181</v>
      </c>
      <c r="F53" s="85"/>
      <c r="G53" s="85"/>
      <c r="H53" s="84"/>
      <c r="I53" s="85"/>
      <c r="J53" s="85"/>
      <c r="K53" s="85"/>
      <c r="L53" s="85"/>
    </row>
    <row r="54" spans="1:12" ht="28.5" customHeight="1">
      <c r="A54" s="11" t="s">
        <v>270</v>
      </c>
      <c r="B54" s="52" t="s">
        <v>271</v>
      </c>
      <c r="C54" s="80"/>
      <c r="D54" s="81"/>
      <c r="E54" s="81">
        <v>7.6</v>
      </c>
      <c r="F54" s="85"/>
      <c r="G54" s="85"/>
      <c r="H54" s="84"/>
      <c r="I54" s="85"/>
      <c r="J54" s="85"/>
      <c r="K54" s="85"/>
      <c r="L54" s="85"/>
    </row>
    <row r="55" spans="1:12" ht="23.25" customHeight="1">
      <c r="A55" s="11" t="s">
        <v>277</v>
      </c>
      <c r="B55" s="52" t="s">
        <v>296</v>
      </c>
      <c r="C55" s="80"/>
      <c r="D55" s="81"/>
      <c r="E55" s="85"/>
      <c r="F55" s="83">
        <v>275</v>
      </c>
      <c r="G55" s="83">
        <v>275</v>
      </c>
      <c r="H55" s="84"/>
      <c r="I55" s="85"/>
      <c r="J55" s="85"/>
      <c r="K55" s="85"/>
      <c r="L55" s="85"/>
    </row>
    <row r="56" spans="1:12" ht="42.75" customHeight="1">
      <c r="A56" s="40" t="s">
        <v>287</v>
      </c>
      <c r="B56" s="52" t="s">
        <v>276</v>
      </c>
      <c r="C56" s="80"/>
      <c r="D56" s="81"/>
      <c r="E56" s="81">
        <v>276.5</v>
      </c>
      <c r="F56" s="83"/>
      <c r="G56" s="83"/>
      <c r="H56" s="84"/>
      <c r="I56" s="85"/>
      <c r="J56" s="85"/>
      <c r="K56" s="85"/>
      <c r="L56" s="85"/>
    </row>
    <row r="57" spans="1:12" ht="19.5" customHeight="1">
      <c r="A57" s="40" t="s">
        <v>292</v>
      </c>
      <c r="B57" s="52" t="s">
        <v>297</v>
      </c>
      <c r="C57" s="80"/>
      <c r="D57" s="81"/>
      <c r="E57" s="86"/>
      <c r="F57" s="83">
        <v>1000</v>
      </c>
      <c r="G57" s="83">
        <v>1000</v>
      </c>
      <c r="H57" s="84"/>
      <c r="I57" s="85"/>
      <c r="J57" s="85"/>
      <c r="K57" s="87"/>
      <c r="L57" s="87"/>
    </row>
    <row r="58" spans="1:12" ht="22.5" customHeight="1">
      <c r="A58" s="40" t="s">
        <v>307</v>
      </c>
      <c r="B58" s="52" t="s">
        <v>299</v>
      </c>
      <c r="C58" s="80"/>
      <c r="D58" s="81"/>
      <c r="E58" s="86"/>
      <c r="F58" s="83">
        <v>2000</v>
      </c>
      <c r="G58" s="83">
        <v>2000</v>
      </c>
      <c r="H58" s="84"/>
      <c r="I58" s="85"/>
      <c r="J58" s="85"/>
      <c r="K58" s="87"/>
      <c r="L58" s="87"/>
    </row>
    <row r="59" spans="1:12" ht="33" customHeight="1">
      <c r="A59" s="11" t="s">
        <v>308</v>
      </c>
      <c r="B59" s="52" t="s">
        <v>300</v>
      </c>
      <c r="C59" s="80"/>
      <c r="D59" s="81"/>
      <c r="E59" s="86"/>
      <c r="F59" s="83">
        <v>100</v>
      </c>
      <c r="G59" s="83">
        <v>100</v>
      </c>
      <c r="H59" s="84"/>
      <c r="I59" s="85"/>
      <c r="J59" s="85"/>
      <c r="K59" s="85"/>
      <c r="L59" s="85"/>
    </row>
    <row r="60" spans="1:12" ht="24.75" customHeight="1">
      <c r="A60" s="11" t="s">
        <v>309</v>
      </c>
      <c r="B60" s="52" t="s">
        <v>301</v>
      </c>
      <c r="C60" s="80"/>
      <c r="D60" s="81"/>
      <c r="E60" s="86"/>
      <c r="F60" s="83">
        <v>100</v>
      </c>
      <c r="G60" s="83">
        <v>100</v>
      </c>
      <c r="H60" s="84"/>
      <c r="I60" s="85"/>
      <c r="J60" s="85"/>
      <c r="K60" s="87"/>
      <c r="L60" s="87"/>
    </row>
    <row r="61" spans="1:12" ht="26.25" customHeight="1">
      <c r="A61" s="11" t="s">
        <v>310</v>
      </c>
      <c r="B61" s="52" t="s">
        <v>302</v>
      </c>
      <c r="C61" s="80"/>
      <c r="D61" s="81"/>
      <c r="E61" s="86"/>
      <c r="F61" s="83">
        <v>10</v>
      </c>
      <c r="G61" s="83">
        <v>10</v>
      </c>
      <c r="H61" s="84"/>
      <c r="I61" s="85"/>
      <c r="J61" s="85"/>
      <c r="K61" s="87"/>
      <c r="L61" s="87"/>
    </row>
    <row r="62" spans="1:12" ht="36" customHeight="1">
      <c r="A62" s="11" t="s">
        <v>311</v>
      </c>
      <c r="B62" s="52" t="s">
        <v>304</v>
      </c>
      <c r="C62" s="80"/>
      <c r="D62" s="81"/>
      <c r="E62" s="86"/>
      <c r="F62" s="83">
        <v>400</v>
      </c>
      <c r="G62" s="83">
        <v>400</v>
      </c>
      <c r="H62" s="84"/>
      <c r="I62" s="85"/>
      <c r="J62" s="85"/>
      <c r="K62" s="87"/>
      <c r="L62" s="87"/>
    </row>
    <row r="63" spans="1:12" ht="43.5" customHeight="1">
      <c r="A63" s="40" t="s">
        <v>312</v>
      </c>
      <c r="B63" s="52" t="s">
        <v>288</v>
      </c>
      <c r="C63" s="80"/>
      <c r="D63" s="81"/>
      <c r="E63" s="86"/>
      <c r="F63" s="85"/>
      <c r="G63" s="85"/>
      <c r="H63" s="137">
        <f>I63+J63+K63+L63</f>
        <v>753857.9999999999</v>
      </c>
      <c r="I63" s="85"/>
      <c r="J63" s="85"/>
      <c r="K63" s="88">
        <f>K64+K67+K68+K70+K72+K65+K66+K69+K71</f>
        <v>376928.99999999994</v>
      </c>
      <c r="L63" s="88">
        <f>L64+L67+L68+L70+L72+L65+L66+L69+L71</f>
        <v>376928.99999999994</v>
      </c>
    </row>
    <row r="64" spans="1:12" ht="24" customHeight="1">
      <c r="A64" s="159" t="s">
        <v>313</v>
      </c>
      <c r="B64" s="52" t="s">
        <v>352</v>
      </c>
      <c r="C64" s="80"/>
      <c r="D64" s="81"/>
      <c r="E64" s="86"/>
      <c r="F64" s="85"/>
      <c r="G64" s="85"/>
      <c r="H64" s="99"/>
      <c r="I64" s="85"/>
      <c r="J64" s="85"/>
      <c r="K64" s="89">
        <v>244352.9</v>
      </c>
      <c r="L64" s="89">
        <v>244352.9</v>
      </c>
    </row>
    <row r="65" spans="1:12" ht="24" customHeight="1">
      <c r="A65" s="160"/>
      <c r="B65" s="52" t="s">
        <v>357</v>
      </c>
      <c r="C65" s="80"/>
      <c r="D65" s="81"/>
      <c r="E65" s="86"/>
      <c r="F65" s="85"/>
      <c r="G65" s="85"/>
      <c r="H65" s="99"/>
      <c r="I65" s="85"/>
      <c r="J65" s="85"/>
      <c r="K65" s="89">
        <v>26152.1</v>
      </c>
      <c r="L65" s="89">
        <v>26152.1</v>
      </c>
    </row>
    <row r="66" spans="1:12" ht="51">
      <c r="A66" s="159" t="s">
        <v>314</v>
      </c>
      <c r="B66" s="52" t="s">
        <v>354</v>
      </c>
      <c r="C66" s="80"/>
      <c r="D66" s="81"/>
      <c r="E66" s="86"/>
      <c r="F66" s="85"/>
      <c r="G66" s="85"/>
      <c r="H66" s="99"/>
      <c r="I66" s="85"/>
      <c r="J66" s="85"/>
      <c r="K66" s="89">
        <v>80530.2</v>
      </c>
      <c r="L66" s="89">
        <v>80530.2</v>
      </c>
    </row>
    <row r="67" spans="1:12" ht="53.25" customHeight="1">
      <c r="A67" s="160"/>
      <c r="B67" s="52" t="s">
        <v>358</v>
      </c>
      <c r="C67" s="80"/>
      <c r="D67" s="81"/>
      <c r="E67" s="86"/>
      <c r="F67" s="85"/>
      <c r="G67" s="85"/>
      <c r="H67" s="99"/>
      <c r="I67" s="85"/>
      <c r="J67" s="85"/>
      <c r="K67" s="89">
        <v>8618.8</v>
      </c>
      <c r="L67" s="89">
        <v>8618.8</v>
      </c>
    </row>
    <row r="68" spans="1:12" ht="42.75" customHeight="1">
      <c r="A68" s="159" t="s">
        <v>315</v>
      </c>
      <c r="B68" s="52" t="s">
        <v>355</v>
      </c>
      <c r="C68" s="80"/>
      <c r="D68" s="81"/>
      <c r="E68" s="86"/>
      <c r="F68" s="85"/>
      <c r="G68" s="85"/>
      <c r="H68" s="99"/>
      <c r="I68" s="85"/>
      <c r="J68" s="85"/>
      <c r="K68" s="89">
        <v>14869</v>
      </c>
      <c r="L68" s="89">
        <v>14869</v>
      </c>
    </row>
    <row r="69" spans="1:12" ht="42.75" customHeight="1">
      <c r="A69" s="160"/>
      <c r="B69" s="52" t="s">
        <v>359</v>
      </c>
      <c r="C69" s="80"/>
      <c r="D69" s="81"/>
      <c r="E69" s="86"/>
      <c r="F69" s="85"/>
      <c r="G69" s="85"/>
      <c r="H69" s="99"/>
      <c r="I69" s="85"/>
      <c r="J69" s="85"/>
      <c r="K69" s="89">
        <v>1079</v>
      </c>
      <c r="L69" s="89">
        <v>1079</v>
      </c>
    </row>
    <row r="70" spans="1:12" ht="51">
      <c r="A70" s="159" t="s">
        <v>316</v>
      </c>
      <c r="B70" s="52" t="s">
        <v>356</v>
      </c>
      <c r="C70" s="80"/>
      <c r="D70" s="81"/>
      <c r="E70" s="86"/>
      <c r="F70" s="85"/>
      <c r="G70" s="85"/>
      <c r="H70" s="99"/>
      <c r="I70" s="85"/>
      <c r="J70" s="85"/>
      <c r="K70" s="89">
        <v>458</v>
      </c>
      <c r="L70" s="89">
        <v>458</v>
      </c>
    </row>
    <row r="71" spans="1:12" ht="51">
      <c r="A71" s="160"/>
      <c r="B71" s="52" t="s">
        <v>360</v>
      </c>
      <c r="C71" s="80"/>
      <c r="D71" s="81"/>
      <c r="E71" s="86"/>
      <c r="F71" s="85"/>
      <c r="G71" s="85"/>
      <c r="H71" s="99"/>
      <c r="I71" s="85"/>
      <c r="J71" s="85"/>
      <c r="K71" s="89">
        <v>48</v>
      </c>
      <c r="L71" s="89">
        <v>48</v>
      </c>
    </row>
    <row r="72" spans="1:12" ht="20.25" customHeight="1">
      <c r="A72" s="40" t="s">
        <v>317</v>
      </c>
      <c r="B72" s="52" t="s">
        <v>291</v>
      </c>
      <c r="C72" s="80"/>
      <c r="D72" s="81"/>
      <c r="E72" s="86"/>
      <c r="F72" s="85"/>
      <c r="G72" s="85"/>
      <c r="H72" s="99"/>
      <c r="I72" s="85"/>
      <c r="J72" s="85"/>
      <c r="K72" s="89">
        <v>821</v>
      </c>
      <c r="L72" s="89">
        <v>821</v>
      </c>
    </row>
    <row r="73" spans="1:12" ht="44.25" customHeight="1">
      <c r="A73" s="159" t="s">
        <v>318</v>
      </c>
      <c r="B73" s="52" t="s">
        <v>361</v>
      </c>
      <c r="C73" s="80"/>
      <c r="D73" s="81"/>
      <c r="E73" s="86"/>
      <c r="F73" s="85"/>
      <c r="G73" s="85"/>
      <c r="H73" s="137">
        <f>I73+J73+K73+L73</f>
        <v>8010</v>
      </c>
      <c r="I73" s="85"/>
      <c r="J73" s="85"/>
      <c r="K73" s="88">
        <v>4005</v>
      </c>
      <c r="L73" s="88">
        <v>4005</v>
      </c>
    </row>
    <row r="74" spans="1:12" ht="44.25" customHeight="1">
      <c r="A74" s="160"/>
      <c r="B74" s="52" t="s">
        <v>362</v>
      </c>
      <c r="C74" s="80"/>
      <c r="D74" s="81"/>
      <c r="E74" s="86"/>
      <c r="F74" s="85"/>
      <c r="G74" s="85"/>
      <c r="H74" s="137"/>
      <c r="I74" s="85"/>
      <c r="J74" s="85"/>
      <c r="K74" s="88">
        <v>402</v>
      </c>
      <c r="L74" s="88">
        <v>402</v>
      </c>
    </row>
    <row r="75" spans="1:12" ht="72" customHeight="1">
      <c r="A75" s="161" t="s">
        <v>334</v>
      </c>
      <c r="B75" s="51" t="s">
        <v>363</v>
      </c>
      <c r="C75" s="74"/>
      <c r="D75" s="74"/>
      <c r="E75" s="79"/>
      <c r="F75" s="92"/>
      <c r="G75" s="92"/>
      <c r="H75" s="137">
        <f>I75+J75+K75+L75</f>
        <v>36935.2</v>
      </c>
      <c r="I75" s="42"/>
      <c r="J75" s="42"/>
      <c r="K75" s="43">
        <v>18467.6</v>
      </c>
      <c r="L75" s="43">
        <v>18467.6</v>
      </c>
    </row>
    <row r="76" spans="1:12" ht="42.75" customHeight="1">
      <c r="A76" s="162"/>
      <c r="B76" s="51" t="s">
        <v>364</v>
      </c>
      <c r="C76" s="81"/>
      <c r="D76" s="81"/>
      <c r="E76" s="82"/>
      <c r="F76" s="97"/>
      <c r="G76" s="97"/>
      <c r="H76" s="157"/>
      <c r="I76" s="102"/>
      <c r="J76" s="102"/>
      <c r="K76" s="44">
        <v>530.4</v>
      </c>
      <c r="L76" s="44">
        <v>530.4</v>
      </c>
    </row>
    <row r="77" spans="1:12" ht="20.25" customHeight="1">
      <c r="A77" s="11" t="s">
        <v>338</v>
      </c>
      <c r="B77" s="52" t="s">
        <v>339</v>
      </c>
      <c r="C77" s="81"/>
      <c r="D77" s="81"/>
      <c r="E77" s="81">
        <v>100</v>
      </c>
      <c r="F77" s="97"/>
      <c r="G77" s="97"/>
      <c r="H77" s="124"/>
      <c r="I77" s="102"/>
      <c r="J77" s="102"/>
      <c r="K77" s="44"/>
      <c r="L77" s="44"/>
    </row>
    <row r="78" spans="1:12" ht="24.75" customHeight="1">
      <c r="A78" s="11" t="s">
        <v>348</v>
      </c>
      <c r="B78" s="52" t="s">
        <v>366</v>
      </c>
      <c r="C78" s="81"/>
      <c r="D78" s="81"/>
      <c r="E78" s="82"/>
      <c r="F78" s="97">
        <f>5468.6+48160.9</f>
        <v>53629.5</v>
      </c>
      <c r="G78" s="97">
        <f>5468.6+48160.9</f>
        <v>53629.5</v>
      </c>
      <c r="H78" s="124"/>
      <c r="I78" s="102"/>
      <c r="J78" s="102"/>
      <c r="K78" s="139"/>
      <c r="L78" s="139"/>
    </row>
    <row r="79" spans="1:12" ht="25.5">
      <c r="A79" s="11" t="s">
        <v>365</v>
      </c>
      <c r="B79" s="52" t="s">
        <v>367</v>
      </c>
      <c r="C79" s="81"/>
      <c r="D79" s="81"/>
      <c r="E79" s="82"/>
      <c r="F79" s="97">
        <f>7208</f>
        <v>7208</v>
      </c>
      <c r="G79" s="97">
        <f>7208</f>
        <v>7208</v>
      </c>
      <c r="H79" s="124"/>
      <c r="I79" s="102"/>
      <c r="J79" s="102"/>
      <c r="K79" s="139"/>
      <c r="L79" s="139"/>
    </row>
    <row r="80" spans="1:12" ht="12.75">
      <c r="A80" s="12"/>
      <c r="B80" s="53" t="s">
        <v>79</v>
      </c>
      <c r="C80" s="91">
        <f>SUM(C17:C79)</f>
        <v>64876.52999999999</v>
      </c>
      <c r="D80" s="91">
        <f aca="true" t="shared" si="1" ref="D80:J80">SUM(D17:D79)</f>
        <v>38353.13</v>
      </c>
      <c r="E80" s="91">
        <f t="shared" si="1"/>
        <v>5412.5</v>
      </c>
      <c r="F80" s="91">
        <f>SUM(F17:F79)</f>
        <v>66264.5</v>
      </c>
      <c r="G80" s="91">
        <f>SUM(G17:G79)</f>
        <v>85656.5</v>
      </c>
      <c r="H80" s="91">
        <f>SUM(H17:H79)</f>
        <v>914303.1999999998</v>
      </c>
      <c r="I80" s="91">
        <f t="shared" si="1"/>
        <v>42500</v>
      </c>
      <c r="J80" s="91">
        <f t="shared" si="1"/>
        <v>73000</v>
      </c>
      <c r="K80" s="91">
        <f>K63+K73+K75+K74+K76</f>
        <v>400333.99999999994</v>
      </c>
      <c r="L80" s="91">
        <f>L63+L73+L75+L74+L76</f>
        <v>400333.99999999994</v>
      </c>
    </row>
    <row r="81" spans="1:12" ht="12.75">
      <c r="A81" s="13"/>
      <c r="B81" s="54"/>
      <c r="C81" s="15"/>
      <c r="D81" s="15"/>
      <c r="E81" s="16"/>
      <c r="F81" s="142"/>
      <c r="G81" s="142"/>
      <c r="H81" s="16"/>
      <c r="I81" s="16"/>
      <c r="J81" s="16"/>
      <c r="K81" s="17"/>
      <c r="L81" s="17"/>
    </row>
    <row r="82" spans="1:12" ht="13.5" thickBot="1">
      <c r="A82" s="13"/>
      <c r="B82" s="54"/>
      <c r="C82" s="15"/>
      <c r="D82" s="15"/>
      <c r="E82" s="16"/>
      <c r="F82" s="142"/>
      <c r="G82" s="142"/>
      <c r="H82" s="16"/>
      <c r="I82" s="16"/>
      <c r="J82" s="16"/>
      <c r="K82" s="17"/>
      <c r="L82" s="17"/>
    </row>
    <row r="83" spans="1:12" ht="13.5" thickBot="1">
      <c r="A83" s="163" t="s">
        <v>80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</row>
    <row r="84" spans="1:12" ht="44.25" customHeight="1">
      <c r="A84" s="19" t="s">
        <v>81</v>
      </c>
      <c r="B84" s="51" t="s">
        <v>14</v>
      </c>
      <c r="C84" s="74">
        <f aca="true" t="shared" si="2" ref="C84:C112">D84+E84+F84+G84</f>
        <v>7500</v>
      </c>
      <c r="D84" s="73"/>
      <c r="E84" s="74"/>
      <c r="F84" s="73"/>
      <c r="G84" s="73">
        <v>7500</v>
      </c>
      <c r="H84" s="75"/>
      <c r="I84" s="73"/>
      <c r="J84" s="73"/>
      <c r="K84" s="73"/>
      <c r="L84" s="73"/>
    </row>
    <row r="85" spans="1:12" ht="38.25">
      <c r="A85" s="21" t="s">
        <v>82</v>
      </c>
      <c r="B85" s="55" t="s">
        <v>86</v>
      </c>
      <c r="C85" s="74">
        <f t="shared" si="2"/>
        <v>329.8</v>
      </c>
      <c r="D85" s="74">
        <v>117.8</v>
      </c>
      <c r="E85" s="74">
        <f>200+12</f>
        <v>212</v>
      </c>
      <c r="F85" s="73"/>
      <c r="G85" s="73"/>
      <c r="H85" s="75"/>
      <c r="I85" s="73"/>
      <c r="J85" s="73"/>
      <c r="K85" s="73"/>
      <c r="L85" s="73"/>
    </row>
    <row r="86" spans="1:12" ht="51" customHeight="1">
      <c r="A86" s="9" t="s">
        <v>83</v>
      </c>
      <c r="B86" s="51" t="s">
        <v>88</v>
      </c>
      <c r="C86" s="74">
        <f t="shared" si="2"/>
        <v>14263</v>
      </c>
      <c r="D86" s="74">
        <v>6828</v>
      </c>
      <c r="E86" s="74">
        <v>7435</v>
      </c>
      <c r="F86" s="73"/>
      <c r="G86" s="73"/>
      <c r="H86" s="75"/>
      <c r="I86" s="73"/>
      <c r="J86" s="73"/>
      <c r="K86" s="73"/>
      <c r="L86" s="73"/>
    </row>
    <row r="87" spans="1:12" ht="12.75">
      <c r="A87" s="46" t="s">
        <v>319</v>
      </c>
      <c r="B87" s="51" t="s">
        <v>89</v>
      </c>
      <c r="C87" s="74">
        <f t="shared" si="2"/>
        <v>2500</v>
      </c>
      <c r="D87" s="74"/>
      <c r="E87" s="73">
        <v>2500</v>
      </c>
      <c r="F87" s="73"/>
      <c r="G87" s="73"/>
      <c r="H87" s="75"/>
      <c r="I87" s="73"/>
      <c r="J87" s="73"/>
      <c r="K87" s="73"/>
      <c r="L87" s="73"/>
    </row>
    <row r="88" spans="1:12" ht="12.75">
      <c r="A88" s="9" t="s">
        <v>320</v>
      </c>
      <c r="B88" s="51" t="s">
        <v>90</v>
      </c>
      <c r="C88" s="74">
        <f t="shared" si="2"/>
        <v>2435</v>
      </c>
      <c r="D88" s="74"/>
      <c r="E88" s="73">
        <v>2435</v>
      </c>
      <c r="F88" s="73"/>
      <c r="G88" s="73"/>
      <c r="H88" s="75"/>
      <c r="I88" s="73"/>
      <c r="J88" s="73"/>
      <c r="K88" s="73"/>
      <c r="L88" s="73"/>
    </row>
    <row r="89" spans="1:12" ht="12.75">
      <c r="A89" s="9" t="s">
        <v>321</v>
      </c>
      <c r="B89" s="51" t="s">
        <v>91</v>
      </c>
      <c r="C89" s="74">
        <f t="shared" si="2"/>
        <v>2500</v>
      </c>
      <c r="D89" s="74"/>
      <c r="E89" s="73">
        <v>2500</v>
      </c>
      <c r="F89" s="73"/>
      <c r="G89" s="73"/>
      <c r="H89" s="75"/>
      <c r="I89" s="73"/>
      <c r="J89" s="73"/>
      <c r="K89" s="73"/>
      <c r="L89" s="73"/>
    </row>
    <row r="90" spans="1:12" ht="25.5">
      <c r="A90" s="9" t="s">
        <v>84</v>
      </c>
      <c r="B90" s="55" t="s">
        <v>93</v>
      </c>
      <c r="C90" s="74">
        <f t="shared" si="2"/>
        <v>0</v>
      </c>
      <c r="D90" s="73"/>
      <c r="E90" s="73"/>
      <c r="F90" s="73"/>
      <c r="G90" s="73"/>
      <c r="H90" s="75"/>
      <c r="I90" s="73"/>
      <c r="J90" s="73"/>
      <c r="K90" s="73"/>
      <c r="L90" s="73"/>
    </row>
    <row r="91" spans="1:12" ht="47.25" customHeight="1">
      <c r="A91" s="9" t="s">
        <v>85</v>
      </c>
      <c r="B91" s="55" t="s">
        <v>95</v>
      </c>
      <c r="C91" s="74">
        <f t="shared" si="2"/>
        <v>0</v>
      </c>
      <c r="D91" s="73"/>
      <c r="E91" s="73"/>
      <c r="F91" s="73"/>
      <c r="G91" s="73"/>
      <c r="H91" s="75"/>
      <c r="I91" s="73"/>
      <c r="J91" s="73"/>
      <c r="K91" s="73"/>
      <c r="L91" s="73"/>
    </row>
    <row r="92" spans="1:12" ht="83.25" customHeight="1">
      <c r="A92" s="9" t="s">
        <v>87</v>
      </c>
      <c r="B92" s="51" t="s">
        <v>97</v>
      </c>
      <c r="C92" s="74">
        <f t="shared" si="2"/>
        <v>0</v>
      </c>
      <c r="D92" s="73"/>
      <c r="E92" s="73"/>
      <c r="F92" s="73"/>
      <c r="G92" s="73"/>
      <c r="H92" s="75"/>
      <c r="I92" s="73"/>
      <c r="J92" s="73"/>
      <c r="K92" s="73"/>
      <c r="L92" s="73"/>
    </row>
    <row r="93" spans="1:12" ht="46.5" customHeight="1">
      <c r="A93" s="9" t="s">
        <v>92</v>
      </c>
      <c r="B93" s="51" t="s">
        <v>99</v>
      </c>
      <c r="C93" s="74">
        <f t="shared" si="2"/>
        <v>0</v>
      </c>
      <c r="D93" s="42"/>
      <c r="E93" s="42"/>
      <c r="F93" s="42"/>
      <c r="G93" s="42"/>
      <c r="H93" s="77"/>
      <c r="I93" s="42"/>
      <c r="J93" s="125"/>
      <c r="K93" s="125"/>
      <c r="L93" s="125"/>
    </row>
    <row r="94" spans="1:12" ht="66" customHeight="1">
      <c r="A94" s="9" t="s">
        <v>94</v>
      </c>
      <c r="B94" s="51" t="s">
        <v>101</v>
      </c>
      <c r="C94" s="74">
        <f t="shared" si="2"/>
        <v>389.07</v>
      </c>
      <c r="D94" s="43">
        <v>389.07</v>
      </c>
      <c r="E94" s="42"/>
      <c r="F94" s="42"/>
      <c r="G94" s="42"/>
      <c r="H94" s="137"/>
      <c r="I94" s="42"/>
      <c r="J94" s="42"/>
      <c r="K94" s="42"/>
      <c r="L94" s="42"/>
    </row>
    <row r="95" spans="1:12" ht="98.25" customHeight="1">
      <c r="A95" s="9" t="s">
        <v>96</v>
      </c>
      <c r="B95" s="55" t="s">
        <v>103</v>
      </c>
      <c r="C95" s="74">
        <f t="shared" si="2"/>
        <v>0</v>
      </c>
      <c r="D95" s="73"/>
      <c r="E95" s="73"/>
      <c r="F95" s="73"/>
      <c r="G95" s="73"/>
      <c r="H95" s="77"/>
      <c r="I95" s="42"/>
      <c r="J95" s="125"/>
      <c r="K95" s="125"/>
      <c r="L95" s="125"/>
    </row>
    <row r="96" spans="1:12" ht="42" customHeight="1">
      <c r="A96" s="9" t="s">
        <v>98</v>
      </c>
      <c r="B96" s="55" t="s">
        <v>105</v>
      </c>
      <c r="C96" s="74">
        <f t="shared" si="2"/>
        <v>40</v>
      </c>
      <c r="D96" s="74">
        <v>40</v>
      </c>
      <c r="E96" s="73"/>
      <c r="F96" s="73"/>
      <c r="G96" s="73"/>
      <c r="H96" s="77"/>
      <c r="I96" s="42"/>
      <c r="J96" s="42"/>
      <c r="K96" s="42"/>
      <c r="L96" s="42"/>
    </row>
    <row r="97" spans="1:12" ht="12.75">
      <c r="A97" s="9" t="s">
        <v>100</v>
      </c>
      <c r="B97" s="55" t="s">
        <v>268</v>
      </c>
      <c r="C97" s="74">
        <f t="shared" si="2"/>
        <v>100</v>
      </c>
      <c r="D97" s="74">
        <v>100</v>
      </c>
      <c r="E97" s="73"/>
      <c r="F97" s="73"/>
      <c r="G97" s="73"/>
      <c r="H97" s="77"/>
      <c r="I97" s="42"/>
      <c r="J97" s="42"/>
      <c r="K97" s="42"/>
      <c r="L97" s="42"/>
    </row>
    <row r="98" spans="1:12" ht="78.75" customHeight="1">
      <c r="A98" s="9" t="s">
        <v>102</v>
      </c>
      <c r="B98" s="51" t="s">
        <v>108</v>
      </c>
      <c r="C98" s="74">
        <f t="shared" si="2"/>
        <v>1776</v>
      </c>
      <c r="D98" s="74">
        <v>1776</v>
      </c>
      <c r="E98" s="73"/>
      <c r="F98" s="73"/>
      <c r="G98" s="73"/>
      <c r="H98" s="77"/>
      <c r="I98" s="42"/>
      <c r="J98" s="42"/>
      <c r="K98" s="42"/>
      <c r="L98" s="42"/>
    </row>
    <row r="99" spans="1:12" ht="43.5" customHeight="1">
      <c r="A99" s="9" t="s">
        <v>104</v>
      </c>
      <c r="B99" s="51" t="s">
        <v>110</v>
      </c>
      <c r="C99" s="74">
        <f t="shared" si="2"/>
        <v>170</v>
      </c>
      <c r="D99" s="74">
        <v>170</v>
      </c>
      <c r="E99" s="73"/>
      <c r="F99" s="73"/>
      <c r="G99" s="73"/>
      <c r="H99" s="77"/>
      <c r="I99" s="42"/>
      <c r="J99" s="42"/>
      <c r="K99" s="42"/>
      <c r="L99" s="42"/>
    </row>
    <row r="100" spans="1:13" ht="115.5" customHeight="1">
      <c r="A100" s="9" t="s">
        <v>106</v>
      </c>
      <c r="B100" s="51" t="s">
        <v>112</v>
      </c>
      <c r="C100" s="74">
        <f>D100+E100+F100+G100</f>
        <v>92.54999999999998</v>
      </c>
      <c r="D100" s="74">
        <v>8.1</v>
      </c>
      <c r="E100" s="74">
        <f>65.1+16.1+3.25</f>
        <v>84.44999999999999</v>
      </c>
      <c r="F100" s="73"/>
      <c r="G100" s="73"/>
      <c r="H100" s="77"/>
      <c r="I100" s="42"/>
      <c r="J100" s="42"/>
      <c r="K100" s="42"/>
      <c r="L100" s="42"/>
      <c r="M100">
        <v>3.25</v>
      </c>
    </row>
    <row r="101" spans="1:12" ht="53.25" customHeight="1">
      <c r="A101" s="9" t="s">
        <v>107</v>
      </c>
      <c r="B101" s="51" t="s">
        <v>114</v>
      </c>
      <c r="C101" s="74">
        <f t="shared" si="2"/>
        <v>15000</v>
      </c>
      <c r="D101" s="74">
        <v>15000</v>
      </c>
      <c r="E101" s="73"/>
      <c r="F101" s="73"/>
      <c r="G101" s="73"/>
      <c r="H101" s="77"/>
      <c r="I101" s="42"/>
      <c r="J101" s="42"/>
      <c r="K101" s="42"/>
      <c r="L101" s="42"/>
    </row>
    <row r="102" spans="1:12" ht="36" customHeight="1">
      <c r="A102" s="9" t="s">
        <v>109</v>
      </c>
      <c r="B102" s="51" t="s">
        <v>116</v>
      </c>
      <c r="C102" s="74">
        <f t="shared" si="2"/>
        <v>406</v>
      </c>
      <c r="D102" s="74">
        <v>406</v>
      </c>
      <c r="E102" s="73"/>
      <c r="F102" s="73"/>
      <c r="G102" s="73"/>
      <c r="H102" s="77"/>
      <c r="I102" s="42"/>
      <c r="J102" s="42"/>
      <c r="K102" s="42"/>
      <c r="L102" s="42"/>
    </row>
    <row r="103" spans="1:12" ht="50.25" customHeight="1">
      <c r="A103" s="9" t="s">
        <v>111</v>
      </c>
      <c r="B103" s="51" t="s">
        <v>118</v>
      </c>
      <c r="C103" s="74">
        <f t="shared" si="2"/>
        <v>8150</v>
      </c>
      <c r="D103" s="74">
        <v>8150</v>
      </c>
      <c r="E103" s="73"/>
      <c r="F103" s="73"/>
      <c r="G103" s="73"/>
      <c r="H103" s="77"/>
      <c r="I103" s="42"/>
      <c r="J103" s="42"/>
      <c r="K103" s="42"/>
      <c r="L103" s="42"/>
    </row>
    <row r="104" spans="1:12" ht="79.5" customHeight="1">
      <c r="A104" s="9" t="s">
        <v>113</v>
      </c>
      <c r="B104" s="51" t="s">
        <v>120</v>
      </c>
      <c r="C104" s="74">
        <f t="shared" si="2"/>
        <v>100</v>
      </c>
      <c r="D104" s="74">
        <v>100</v>
      </c>
      <c r="E104" s="73"/>
      <c r="F104" s="73"/>
      <c r="G104" s="73"/>
      <c r="H104" s="77"/>
      <c r="I104" s="42"/>
      <c r="J104" s="42"/>
      <c r="K104" s="42"/>
      <c r="L104" s="42"/>
    </row>
    <row r="105" spans="1:12" ht="55.5" customHeight="1">
      <c r="A105" s="9" t="s">
        <v>115</v>
      </c>
      <c r="B105" s="51" t="s">
        <v>122</v>
      </c>
      <c r="C105" s="74">
        <f t="shared" si="2"/>
        <v>55.4</v>
      </c>
      <c r="D105" s="74">
        <v>55.4</v>
      </c>
      <c r="E105" s="73"/>
      <c r="F105" s="73"/>
      <c r="G105" s="73"/>
      <c r="H105" s="77"/>
      <c r="I105" s="42"/>
      <c r="J105" s="42"/>
      <c r="K105" s="42"/>
      <c r="L105" s="42"/>
    </row>
    <row r="106" spans="1:12" ht="35.25" customHeight="1">
      <c r="A106" s="9" t="s">
        <v>117</v>
      </c>
      <c r="B106" s="51" t="s">
        <v>124</v>
      </c>
      <c r="C106" s="74">
        <f t="shared" si="2"/>
        <v>230</v>
      </c>
      <c r="D106" s="74">
        <v>230</v>
      </c>
      <c r="E106" s="73"/>
      <c r="F106" s="73"/>
      <c r="G106" s="73"/>
      <c r="H106" s="77"/>
      <c r="I106" s="42"/>
      <c r="J106" s="42"/>
      <c r="K106" s="42"/>
      <c r="L106" s="42"/>
    </row>
    <row r="107" spans="1:12" ht="57.75" customHeight="1">
      <c r="A107" s="9" t="s">
        <v>119</v>
      </c>
      <c r="B107" s="51" t="s">
        <v>126</v>
      </c>
      <c r="C107" s="74">
        <f t="shared" si="2"/>
        <v>68</v>
      </c>
      <c r="D107" s="74">
        <v>68</v>
      </c>
      <c r="E107" s="73"/>
      <c r="F107" s="73"/>
      <c r="G107" s="73"/>
      <c r="H107" s="77"/>
      <c r="I107" s="42"/>
      <c r="J107" s="42"/>
      <c r="K107" s="42"/>
      <c r="L107" s="42"/>
    </row>
    <row r="108" spans="1:12" ht="73.5" customHeight="1">
      <c r="A108" s="9" t="s">
        <v>121</v>
      </c>
      <c r="B108" s="51" t="s">
        <v>128</v>
      </c>
      <c r="C108" s="74">
        <f t="shared" si="2"/>
        <v>1200.3</v>
      </c>
      <c r="D108" s="74">
        <v>1200.3</v>
      </c>
      <c r="E108" s="73"/>
      <c r="F108" s="73"/>
      <c r="G108" s="73"/>
      <c r="H108" s="77"/>
      <c r="I108" s="42"/>
      <c r="J108" s="42"/>
      <c r="K108" s="42"/>
      <c r="L108" s="42"/>
    </row>
    <row r="109" spans="1:12" ht="46.5" customHeight="1">
      <c r="A109" s="9" t="s">
        <v>123</v>
      </c>
      <c r="B109" s="51" t="s">
        <v>130</v>
      </c>
      <c r="C109" s="74">
        <f t="shared" si="2"/>
        <v>2702.4</v>
      </c>
      <c r="D109" s="74">
        <v>2702.4</v>
      </c>
      <c r="E109" s="73"/>
      <c r="F109" s="73"/>
      <c r="G109" s="73"/>
      <c r="H109" s="77"/>
      <c r="I109" s="42"/>
      <c r="J109" s="42"/>
      <c r="K109" s="42"/>
      <c r="L109" s="42"/>
    </row>
    <row r="110" spans="1:13" ht="37.5" customHeight="1">
      <c r="A110" s="9" t="s">
        <v>125</v>
      </c>
      <c r="B110" s="55" t="s">
        <v>132</v>
      </c>
      <c r="C110" s="74">
        <f t="shared" si="2"/>
        <v>0</v>
      </c>
      <c r="D110" s="74"/>
      <c r="E110" s="74">
        <f>100-100</f>
        <v>0</v>
      </c>
      <c r="F110" s="74"/>
      <c r="G110" s="74"/>
      <c r="H110" s="77"/>
      <c r="I110" s="42"/>
      <c r="J110" s="42"/>
      <c r="K110" s="42"/>
      <c r="L110" s="42"/>
      <c r="M110">
        <v>-100</v>
      </c>
    </row>
    <row r="111" spans="1:12" ht="70.5" customHeight="1">
      <c r="A111" s="9" t="s">
        <v>127</v>
      </c>
      <c r="B111" s="51" t="s">
        <v>134</v>
      </c>
      <c r="C111" s="74">
        <f t="shared" si="2"/>
        <v>2394.5</v>
      </c>
      <c r="D111" s="74"/>
      <c r="E111" s="74">
        <f>1839.1+555.4</f>
        <v>2394.5</v>
      </c>
      <c r="F111" s="74"/>
      <c r="G111" s="74"/>
      <c r="H111" s="77"/>
      <c r="I111" s="42"/>
      <c r="J111" s="42"/>
      <c r="K111" s="42"/>
      <c r="L111" s="42"/>
    </row>
    <row r="112" spans="1:12" ht="68.25" customHeight="1">
      <c r="A112" s="10" t="s">
        <v>129</v>
      </c>
      <c r="B112" s="51" t="s">
        <v>136</v>
      </c>
      <c r="C112" s="74">
        <f t="shared" si="2"/>
        <v>968.7</v>
      </c>
      <c r="D112" s="74"/>
      <c r="E112" s="74">
        <f>744+224.7</f>
        <v>968.7</v>
      </c>
      <c r="F112" s="74"/>
      <c r="G112" s="74"/>
      <c r="H112" s="77"/>
      <c r="I112" s="42"/>
      <c r="J112" s="42"/>
      <c r="K112" s="42"/>
      <c r="L112" s="42"/>
    </row>
    <row r="113" spans="1:12" ht="41.25" customHeight="1">
      <c r="A113" s="22" t="s">
        <v>131</v>
      </c>
      <c r="B113" s="56" t="s">
        <v>138</v>
      </c>
      <c r="C113" s="93">
        <f>D113+E113+F113+G113</f>
        <v>500</v>
      </c>
      <c r="D113" s="93"/>
      <c r="E113" s="93">
        <v>300</v>
      </c>
      <c r="F113" s="93">
        <v>200</v>
      </c>
      <c r="G113" s="93"/>
      <c r="H113" s="94"/>
      <c r="I113" s="95"/>
      <c r="J113" s="95"/>
      <c r="K113" s="95"/>
      <c r="L113" s="95"/>
    </row>
    <row r="114" spans="1:12" ht="39" customHeight="1">
      <c r="A114" s="10" t="s">
        <v>133</v>
      </c>
      <c r="B114" s="51" t="s">
        <v>140</v>
      </c>
      <c r="C114" s="74">
        <f>D114+E114+F114+G114</f>
        <v>100</v>
      </c>
      <c r="D114" s="74"/>
      <c r="E114" s="74">
        <v>100</v>
      </c>
      <c r="F114" s="74"/>
      <c r="G114" s="74"/>
      <c r="H114" s="77"/>
      <c r="I114" s="42"/>
      <c r="J114" s="42"/>
      <c r="K114" s="42"/>
      <c r="L114" s="42"/>
    </row>
    <row r="115" spans="1:12" ht="30" customHeight="1">
      <c r="A115" s="10" t="s">
        <v>135</v>
      </c>
      <c r="B115" s="51" t="s">
        <v>275</v>
      </c>
      <c r="C115" s="74">
        <f>D115+E115+F115+G115</f>
        <v>100</v>
      </c>
      <c r="D115" s="74"/>
      <c r="E115" s="74">
        <v>100</v>
      </c>
      <c r="F115" s="92"/>
      <c r="G115" s="92"/>
      <c r="H115" s="77"/>
      <c r="I115" s="42"/>
      <c r="J115" s="42"/>
      <c r="K115" s="42"/>
      <c r="L115" s="42"/>
    </row>
    <row r="116" spans="1:12" ht="32.25" customHeight="1">
      <c r="A116" s="10" t="s">
        <v>137</v>
      </c>
      <c r="B116" s="51" t="s">
        <v>326</v>
      </c>
      <c r="C116" s="74">
        <f>D116+E116+F116+G116</f>
        <v>144.4</v>
      </c>
      <c r="D116" s="74"/>
      <c r="E116" s="74">
        <v>144.4</v>
      </c>
      <c r="F116" s="92"/>
      <c r="G116" s="92"/>
      <c r="H116" s="77"/>
      <c r="I116" s="42"/>
      <c r="J116" s="42"/>
      <c r="K116" s="42"/>
      <c r="L116" s="42"/>
    </row>
    <row r="117" spans="1:12" ht="22.5" customHeight="1">
      <c r="A117" s="40" t="s">
        <v>139</v>
      </c>
      <c r="B117" s="52" t="s">
        <v>298</v>
      </c>
      <c r="C117" s="80"/>
      <c r="D117" s="81"/>
      <c r="E117" s="82"/>
      <c r="F117" s="97">
        <v>2100</v>
      </c>
      <c r="G117" s="97">
        <v>2100</v>
      </c>
      <c r="H117" s="84"/>
      <c r="I117" s="85"/>
      <c r="J117" s="85"/>
      <c r="K117" s="87"/>
      <c r="L117" s="87"/>
    </row>
    <row r="118" spans="1:12" ht="21.75" customHeight="1">
      <c r="A118" s="11" t="s">
        <v>273</v>
      </c>
      <c r="B118" s="52" t="s">
        <v>303</v>
      </c>
      <c r="C118" s="80"/>
      <c r="D118" s="81"/>
      <c r="E118" s="82"/>
      <c r="F118" s="97">
        <v>400</v>
      </c>
      <c r="G118" s="97">
        <v>400</v>
      </c>
      <c r="H118" s="84"/>
      <c r="I118" s="85"/>
      <c r="J118" s="85"/>
      <c r="K118" s="87"/>
      <c r="L118" s="87"/>
    </row>
    <row r="119" spans="1:12" ht="26.25" customHeight="1">
      <c r="A119" s="10" t="s">
        <v>274</v>
      </c>
      <c r="B119" s="51" t="s">
        <v>280</v>
      </c>
      <c r="C119" s="74"/>
      <c r="D119" s="74"/>
      <c r="E119" s="79"/>
      <c r="F119" s="74"/>
      <c r="G119" s="74"/>
      <c r="H119" s="77">
        <f>I119+J119+K119+L119</f>
        <v>49544</v>
      </c>
      <c r="I119" s="42"/>
      <c r="J119" s="42"/>
      <c r="K119" s="43">
        <f>K120+K121+K122</f>
        <v>24772</v>
      </c>
      <c r="L119" s="43">
        <f>L120+L121+L122</f>
        <v>24772</v>
      </c>
    </row>
    <row r="120" spans="1:12" ht="19.5" customHeight="1">
      <c r="A120" s="10" t="s">
        <v>335</v>
      </c>
      <c r="B120" s="51" t="s">
        <v>284</v>
      </c>
      <c r="C120" s="74"/>
      <c r="D120" s="74"/>
      <c r="E120" s="79"/>
      <c r="F120" s="74"/>
      <c r="G120" s="74"/>
      <c r="H120" s="77"/>
      <c r="I120" s="42"/>
      <c r="J120" s="42"/>
      <c r="K120" s="42">
        <v>23200</v>
      </c>
      <c r="L120" s="42">
        <v>23200</v>
      </c>
    </row>
    <row r="121" spans="1:12" ht="19.5" customHeight="1">
      <c r="A121" s="10" t="s">
        <v>336</v>
      </c>
      <c r="B121" s="51" t="s">
        <v>285</v>
      </c>
      <c r="C121" s="74"/>
      <c r="D121" s="74"/>
      <c r="E121" s="79"/>
      <c r="F121" s="74"/>
      <c r="G121" s="74"/>
      <c r="H121" s="77"/>
      <c r="I121" s="42"/>
      <c r="J121" s="42"/>
      <c r="K121" s="42">
        <v>1108</v>
      </c>
      <c r="L121" s="42">
        <v>1108</v>
      </c>
    </row>
    <row r="122" spans="1:12" ht="12.75">
      <c r="A122" s="10" t="s">
        <v>337</v>
      </c>
      <c r="B122" s="51" t="s">
        <v>286</v>
      </c>
      <c r="C122" s="74"/>
      <c r="D122" s="74"/>
      <c r="E122" s="79"/>
      <c r="F122" s="74"/>
      <c r="G122" s="74"/>
      <c r="H122" s="77"/>
      <c r="I122" s="42"/>
      <c r="J122" s="42"/>
      <c r="K122" s="42">
        <v>464</v>
      </c>
      <c r="L122" s="42">
        <v>464</v>
      </c>
    </row>
    <row r="123" spans="1:12" ht="51">
      <c r="A123" s="10" t="s">
        <v>278</v>
      </c>
      <c r="B123" s="51" t="s">
        <v>293</v>
      </c>
      <c r="C123" s="74"/>
      <c r="D123" s="74"/>
      <c r="E123" s="79"/>
      <c r="F123" s="74"/>
      <c r="G123" s="74"/>
      <c r="H123" s="77">
        <f>I123+J123+K123+L123</f>
        <v>7576</v>
      </c>
      <c r="I123" s="42"/>
      <c r="J123" s="42"/>
      <c r="K123" s="44">
        <f>K124+K125+K126</f>
        <v>3788</v>
      </c>
      <c r="L123" s="44">
        <f>L124+L125+L126</f>
        <v>3788</v>
      </c>
    </row>
    <row r="124" spans="1:12" ht="12.75">
      <c r="A124" s="10" t="s">
        <v>328</v>
      </c>
      <c r="B124" s="51" t="s">
        <v>289</v>
      </c>
      <c r="C124" s="74"/>
      <c r="D124" s="74"/>
      <c r="E124" s="79"/>
      <c r="F124" s="74"/>
      <c r="G124" s="74"/>
      <c r="H124" s="77"/>
      <c r="I124" s="42"/>
      <c r="J124" s="42"/>
      <c r="K124" s="45">
        <v>2952</v>
      </c>
      <c r="L124" s="45">
        <v>2952</v>
      </c>
    </row>
    <row r="125" spans="1:12" ht="38.25">
      <c r="A125" s="10" t="s">
        <v>329</v>
      </c>
      <c r="B125" s="52" t="s">
        <v>294</v>
      </c>
      <c r="C125" s="74"/>
      <c r="D125" s="74"/>
      <c r="E125" s="79"/>
      <c r="F125" s="74"/>
      <c r="G125" s="74"/>
      <c r="H125" s="77"/>
      <c r="I125" s="42"/>
      <c r="J125" s="42"/>
      <c r="K125" s="45">
        <v>730</v>
      </c>
      <c r="L125" s="45">
        <v>730</v>
      </c>
    </row>
    <row r="126" spans="1:12" ht="25.5">
      <c r="A126" s="10" t="s">
        <v>330</v>
      </c>
      <c r="B126" s="52" t="s">
        <v>290</v>
      </c>
      <c r="C126" s="74"/>
      <c r="D126" s="74"/>
      <c r="E126" s="79"/>
      <c r="F126" s="74"/>
      <c r="G126" s="74"/>
      <c r="H126" s="77"/>
      <c r="I126" s="42"/>
      <c r="J126" s="42"/>
      <c r="K126" s="45">
        <v>106</v>
      </c>
      <c r="L126" s="45">
        <v>106</v>
      </c>
    </row>
    <row r="127" spans="1:12" ht="42.75" customHeight="1">
      <c r="A127" s="10" t="s">
        <v>279</v>
      </c>
      <c r="B127" s="51" t="s">
        <v>295</v>
      </c>
      <c r="C127" s="74"/>
      <c r="D127" s="74"/>
      <c r="E127" s="79"/>
      <c r="F127" s="74"/>
      <c r="G127" s="74"/>
      <c r="H127" s="77">
        <f>I127+J127+K127+L127</f>
        <v>536901.9999999999</v>
      </c>
      <c r="I127" s="42"/>
      <c r="J127" s="42"/>
      <c r="K127" s="44">
        <f>K128+K130+K132+K129+K131+K133</f>
        <v>268450.99999999994</v>
      </c>
      <c r="L127" s="44">
        <f>L128+L130+L132+L129+L131+L133</f>
        <v>268450.99999999994</v>
      </c>
    </row>
    <row r="128" spans="1:12" ht="25.5">
      <c r="A128" s="161" t="s">
        <v>281</v>
      </c>
      <c r="B128" s="51" t="s">
        <v>352</v>
      </c>
      <c r="C128" s="74"/>
      <c r="D128" s="74"/>
      <c r="E128" s="79"/>
      <c r="F128" s="74"/>
      <c r="G128" s="74"/>
      <c r="H128" s="77"/>
      <c r="I128" s="42"/>
      <c r="J128" s="42"/>
      <c r="K128" s="45">
        <v>120294.5</v>
      </c>
      <c r="L128" s="45">
        <v>120294.5</v>
      </c>
    </row>
    <row r="129" spans="1:12" ht="25.5">
      <c r="A129" s="162"/>
      <c r="B129" s="51" t="s">
        <v>353</v>
      </c>
      <c r="C129" s="74"/>
      <c r="D129" s="74"/>
      <c r="E129" s="79"/>
      <c r="F129" s="74"/>
      <c r="G129" s="74"/>
      <c r="H129" s="77"/>
      <c r="I129" s="42"/>
      <c r="J129" s="42"/>
      <c r="K129" s="45">
        <v>90748.5</v>
      </c>
      <c r="L129" s="45">
        <v>90748.5</v>
      </c>
    </row>
    <row r="130" spans="1:12" ht="51">
      <c r="A130" s="161" t="s">
        <v>282</v>
      </c>
      <c r="B130" s="52" t="s">
        <v>370</v>
      </c>
      <c r="C130" s="74"/>
      <c r="D130" s="74"/>
      <c r="E130" s="79"/>
      <c r="F130" s="74"/>
      <c r="G130" s="74"/>
      <c r="H130" s="77"/>
      <c r="I130" s="42"/>
      <c r="J130" s="42"/>
      <c r="K130" s="45">
        <v>29520.3</v>
      </c>
      <c r="L130" s="45">
        <v>29520.3</v>
      </c>
    </row>
    <row r="131" spans="1:12" ht="51">
      <c r="A131" s="162"/>
      <c r="B131" s="52" t="s">
        <v>371</v>
      </c>
      <c r="C131" s="74"/>
      <c r="D131" s="74"/>
      <c r="E131" s="79"/>
      <c r="F131" s="74"/>
      <c r="G131" s="74"/>
      <c r="H131" s="77"/>
      <c r="I131" s="42"/>
      <c r="J131" s="42"/>
      <c r="K131" s="45">
        <v>22269.7</v>
      </c>
      <c r="L131" s="45">
        <v>22269.7</v>
      </c>
    </row>
    <row r="132" spans="1:12" ht="38.25">
      <c r="A132" s="161" t="s">
        <v>283</v>
      </c>
      <c r="B132" s="52" t="s">
        <v>368</v>
      </c>
      <c r="C132" s="74"/>
      <c r="D132" s="74"/>
      <c r="E132" s="79"/>
      <c r="F132" s="74"/>
      <c r="G132" s="74"/>
      <c r="H132" s="77"/>
      <c r="I132" s="42"/>
      <c r="J132" s="42"/>
      <c r="K132" s="45">
        <v>4662.9</v>
      </c>
      <c r="L132" s="45">
        <v>4662.9</v>
      </c>
    </row>
    <row r="133" spans="1:12" ht="38.25">
      <c r="A133" s="162"/>
      <c r="B133" s="52" t="s">
        <v>369</v>
      </c>
      <c r="C133" s="74"/>
      <c r="D133" s="74"/>
      <c r="E133" s="79"/>
      <c r="F133" s="74"/>
      <c r="G133" s="74"/>
      <c r="H133" s="77"/>
      <c r="I133" s="42"/>
      <c r="J133" s="42"/>
      <c r="K133" s="45">
        <v>955.1</v>
      </c>
      <c r="L133" s="45">
        <v>955.1</v>
      </c>
    </row>
    <row r="134" spans="1:12" ht="12.75">
      <c r="A134" s="10" t="s">
        <v>340</v>
      </c>
      <c r="B134" s="51" t="s">
        <v>341</v>
      </c>
      <c r="C134" s="74"/>
      <c r="D134" s="74"/>
      <c r="E134" s="74">
        <v>62.4</v>
      </c>
      <c r="F134" s="74"/>
      <c r="G134" s="74"/>
      <c r="H134" s="77"/>
      <c r="I134" s="42"/>
      <c r="J134" s="42"/>
      <c r="K134" s="42"/>
      <c r="L134" s="42"/>
    </row>
    <row r="135" spans="1:12" ht="25.5">
      <c r="A135" s="161" t="s">
        <v>350</v>
      </c>
      <c r="B135" s="52" t="s">
        <v>366</v>
      </c>
      <c r="C135" s="74"/>
      <c r="D135" s="74"/>
      <c r="E135" s="79"/>
      <c r="F135" s="74">
        <v>60260</v>
      </c>
      <c r="G135" s="74">
        <v>60260</v>
      </c>
      <c r="H135" s="77"/>
      <c r="I135" s="42"/>
      <c r="J135" s="42"/>
      <c r="K135" s="42"/>
      <c r="L135" s="42"/>
    </row>
    <row r="136" spans="1:12" ht="27.75" customHeight="1">
      <c r="A136" s="162"/>
      <c r="B136" s="52" t="s">
        <v>367</v>
      </c>
      <c r="C136" s="74"/>
      <c r="D136" s="74"/>
      <c r="E136" s="79"/>
      <c r="F136" s="74">
        <f>63638.9</f>
        <v>63638.9</v>
      </c>
      <c r="G136" s="74">
        <f>63638.9</f>
        <v>63638.9</v>
      </c>
      <c r="H136" s="77"/>
      <c r="I136" s="42"/>
      <c r="J136" s="42"/>
      <c r="K136" s="42"/>
      <c r="L136" s="42"/>
    </row>
    <row r="137" spans="1:12" ht="46.5" customHeight="1">
      <c r="A137" s="10" t="s">
        <v>373</v>
      </c>
      <c r="B137" s="51" t="s">
        <v>376</v>
      </c>
      <c r="C137" s="74"/>
      <c r="D137" s="74"/>
      <c r="E137" s="79">
        <v>1640.1</v>
      </c>
      <c r="F137" s="74"/>
      <c r="G137" s="74"/>
      <c r="H137" s="77"/>
      <c r="I137" s="42"/>
      <c r="J137" s="42"/>
      <c r="K137" s="42"/>
      <c r="L137" s="42"/>
    </row>
    <row r="138" spans="1:12" ht="13.5" thickBot="1">
      <c r="A138" s="23"/>
      <c r="B138" s="57" t="s">
        <v>79</v>
      </c>
      <c r="C138" s="98">
        <f>SUM(C84:C137)</f>
        <v>64215.12</v>
      </c>
      <c r="D138" s="98">
        <f aca="true" t="shared" si="3" ref="D138:J138">SUM(D84:D136)</f>
        <v>37341.07000000001</v>
      </c>
      <c r="E138" s="98">
        <f>SUM(E84:E137)-E87-E88-E89</f>
        <v>13441.550000000003</v>
      </c>
      <c r="F138" s="98">
        <f>SUM(F84:F137)-F87-F88-F89</f>
        <v>126598.9</v>
      </c>
      <c r="G138" s="98">
        <f t="shared" si="3"/>
        <v>133898.9</v>
      </c>
      <c r="H138" s="98">
        <f t="shared" si="3"/>
        <v>594021.9999999999</v>
      </c>
      <c r="I138" s="98">
        <f t="shared" si="3"/>
        <v>0</v>
      </c>
      <c r="J138" s="98">
        <f t="shared" si="3"/>
        <v>0</v>
      </c>
      <c r="K138" s="98">
        <f>K119+K123+K127</f>
        <v>297010.99999999994</v>
      </c>
      <c r="L138" s="98">
        <f>L119+L123+L127</f>
        <v>297010.99999999994</v>
      </c>
    </row>
    <row r="139" spans="1:12" ht="1.5" customHeight="1">
      <c r="A139" s="17"/>
      <c r="B139" s="54"/>
      <c r="C139" s="16"/>
      <c r="D139" s="14"/>
      <c r="E139" s="14"/>
      <c r="F139" s="14"/>
      <c r="G139" s="14"/>
      <c r="H139" s="24"/>
      <c r="I139" s="14"/>
      <c r="J139" s="14"/>
      <c r="K139" s="14"/>
      <c r="L139" s="14"/>
    </row>
    <row r="140" spans="1:12" ht="12.75" customHeight="1" thickBot="1">
      <c r="A140" s="17"/>
      <c r="B140" s="54"/>
      <c r="C140" s="16"/>
      <c r="D140" s="14"/>
      <c r="E140" s="14"/>
      <c r="F140" s="143"/>
      <c r="G140" s="143"/>
      <c r="H140" s="24"/>
      <c r="I140" s="14"/>
      <c r="J140" s="14"/>
      <c r="K140" s="14"/>
      <c r="L140" s="14"/>
    </row>
    <row r="141" spans="1:12" ht="12.75">
      <c r="A141" s="193" t="s">
        <v>142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</row>
    <row r="142" spans="1:12" ht="12.75">
      <c r="A142" s="195" t="s">
        <v>143</v>
      </c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</row>
    <row r="143" spans="1:12" ht="13.5" thickBot="1">
      <c r="A143" s="197" t="s">
        <v>144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</row>
    <row r="144" spans="1:12" ht="43.5" customHeight="1">
      <c r="A144" s="25" t="s">
        <v>145</v>
      </c>
      <c r="B144" s="58" t="s">
        <v>146</v>
      </c>
      <c r="C144" s="81">
        <f>D144+E144+F144+G144</f>
        <v>0</v>
      </c>
      <c r="D144" s="85"/>
      <c r="E144" s="85"/>
      <c r="F144" s="85"/>
      <c r="G144" s="85"/>
      <c r="H144" s="135"/>
      <c r="I144" s="85"/>
      <c r="J144" s="85"/>
      <c r="K144" s="85"/>
      <c r="L144" s="85"/>
    </row>
    <row r="145" spans="1:12" ht="31.5" customHeight="1">
      <c r="A145" s="9" t="s">
        <v>147</v>
      </c>
      <c r="B145" s="55" t="s">
        <v>148</v>
      </c>
      <c r="C145" s="74">
        <f aca="true" t="shared" si="4" ref="C145:C157">D145+E145+F145+G145</f>
        <v>0</v>
      </c>
      <c r="D145" s="73"/>
      <c r="E145" s="73"/>
      <c r="F145" s="73"/>
      <c r="G145" s="73"/>
      <c r="H145" s="99"/>
      <c r="I145" s="42"/>
      <c r="J145" s="42"/>
      <c r="K145" s="73"/>
      <c r="L145" s="73"/>
    </row>
    <row r="146" spans="1:12" ht="93.75" customHeight="1">
      <c r="A146" s="9" t="s">
        <v>149</v>
      </c>
      <c r="B146" s="55" t="s">
        <v>150</v>
      </c>
      <c r="C146" s="74">
        <f t="shared" si="4"/>
        <v>0</v>
      </c>
      <c r="D146" s="73"/>
      <c r="E146" s="73"/>
      <c r="F146" s="73"/>
      <c r="G146" s="73"/>
      <c r="H146" s="99"/>
      <c r="I146" s="42"/>
      <c r="J146" s="42"/>
      <c r="K146" s="73"/>
      <c r="L146" s="73"/>
    </row>
    <row r="147" spans="1:12" ht="77.25" customHeight="1">
      <c r="A147" s="9" t="s">
        <v>151</v>
      </c>
      <c r="B147" s="51" t="s">
        <v>152</v>
      </c>
      <c r="C147" s="74">
        <f t="shared" si="4"/>
        <v>0</v>
      </c>
      <c r="D147" s="73"/>
      <c r="E147" s="73"/>
      <c r="F147" s="73"/>
      <c r="G147" s="73"/>
      <c r="H147" s="99"/>
      <c r="I147" s="42"/>
      <c r="J147" s="42"/>
      <c r="K147" s="73"/>
      <c r="L147" s="73"/>
    </row>
    <row r="148" spans="1:12" ht="93" customHeight="1">
      <c r="A148" s="9" t="s">
        <v>153</v>
      </c>
      <c r="B148" s="55" t="s">
        <v>154</v>
      </c>
      <c r="C148" s="74">
        <f t="shared" si="4"/>
        <v>1127</v>
      </c>
      <c r="D148" s="73"/>
      <c r="E148" s="73"/>
      <c r="F148" s="73"/>
      <c r="G148" s="78">
        <v>1127</v>
      </c>
      <c r="H148" s="99"/>
      <c r="I148" s="42"/>
      <c r="J148" s="42"/>
      <c r="K148" s="73"/>
      <c r="L148" s="73"/>
    </row>
    <row r="149" spans="1:12" ht="69" customHeight="1">
      <c r="A149" s="9" t="s">
        <v>155</v>
      </c>
      <c r="B149" s="55" t="s">
        <v>156</v>
      </c>
      <c r="C149" s="74">
        <f t="shared" si="4"/>
        <v>0</v>
      </c>
      <c r="D149" s="73"/>
      <c r="E149" s="73"/>
      <c r="F149" s="73"/>
      <c r="G149" s="73"/>
      <c r="H149" s="99"/>
      <c r="I149" s="42"/>
      <c r="J149" s="42"/>
      <c r="K149" s="73"/>
      <c r="L149" s="73"/>
    </row>
    <row r="150" spans="1:12" ht="30" customHeight="1">
      <c r="A150" s="21" t="s">
        <v>157</v>
      </c>
      <c r="B150" s="51" t="s">
        <v>158</v>
      </c>
      <c r="C150" s="74">
        <f t="shared" si="4"/>
        <v>1050</v>
      </c>
      <c r="D150" s="100">
        <v>450</v>
      </c>
      <c r="E150" s="74">
        <v>600</v>
      </c>
      <c r="F150" s="74"/>
      <c r="G150" s="74"/>
      <c r="H150" s="99"/>
      <c r="I150" s="42"/>
      <c r="J150" s="42"/>
      <c r="K150" s="73"/>
      <c r="L150" s="73"/>
    </row>
    <row r="151" spans="1:12" ht="39.75" customHeight="1">
      <c r="A151" s="9" t="s">
        <v>159</v>
      </c>
      <c r="B151" s="51" t="s">
        <v>160</v>
      </c>
      <c r="C151" s="74">
        <f t="shared" si="4"/>
        <v>500</v>
      </c>
      <c r="D151" s="73">
        <v>500</v>
      </c>
      <c r="E151" s="74"/>
      <c r="F151" s="74"/>
      <c r="G151" s="74"/>
      <c r="H151" s="99"/>
      <c r="I151" s="42"/>
      <c r="J151" s="42"/>
      <c r="K151" s="73"/>
      <c r="L151" s="73"/>
    </row>
    <row r="152" spans="1:12" ht="42.75" customHeight="1">
      <c r="A152" s="9" t="s">
        <v>161</v>
      </c>
      <c r="B152" s="51" t="s">
        <v>162</v>
      </c>
      <c r="C152" s="74">
        <f t="shared" si="4"/>
        <v>150</v>
      </c>
      <c r="D152" s="73">
        <v>150</v>
      </c>
      <c r="E152" s="74"/>
      <c r="F152" s="74"/>
      <c r="G152" s="74"/>
      <c r="H152" s="99"/>
      <c r="I152" s="42"/>
      <c r="J152" s="42"/>
      <c r="K152" s="73"/>
      <c r="L152" s="73"/>
    </row>
    <row r="153" spans="1:12" ht="25.5">
      <c r="A153" s="9" t="s">
        <v>163</v>
      </c>
      <c r="B153" s="51" t="s">
        <v>164</v>
      </c>
      <c r="C153" s="74">
        <f t="shared" si="4"/>
        <v>0</v>
      </c>
      <c r="D153" s="73"/>
      <c r="E153" s="74"/>
      <c r="F153" s="74"/>
      <c r="G153" s="74"/>
      <c r="H153" s="99"/>
      <c r="I153" s="42"/>
      <c r="J153" s="42"/>
      <c r="K153" s="73"/>
      <c r="L153" s="73"/>
    </row>
    <row r="154" spans="1:12" ht="12.75">
      <c r="A154" s="21" t="s">
        <v>165</v>
      </c>
      <c r="B154" s="51" t="s">
        <v>166</v>
      </c>
      <c r="C154" s="74">
        <f t="shared" si="4"/>
        <v>500</v>
      </c>
      <c r="D154" s="100">
        <v>500</v>
      </c>
      <c r="E154" s="74"/>
      <c r="F154" s="74"/>
      <c r="G154" s="74"/>
      <c r="H154" s="99"/>
      <c r="I154" s="42"/>
      <c r="J154" s="42"/>
      <c r="K154" s="73"/>
      <c r="L154" s="73"/>
    </row>
    <row r="155" spans="1:12" ht="25.5">
      <c r="A155" s="21" t="s">
        <v>167</v>
      </c>
      <c r="B155" s="51" t="s">
        <v>168</v>
      </c>
      <c r="C155" s="74">
        <f t="shared" si="4"/>
        <v>20</v>
      </c>
      <c r="D155" s="100">
        <v>20</v>
      </c>
      <c r="E155" s="74"/>
      <c r="F155" s="74"/>
      <c r="G155" s="74"/>
      <c r="H155" s="99"/>
      <c r="I155" s="42"/>
      <c r="J155" s="42"/>
      <c r="K155" s="73"/>
      <c r="L155" s="73"/>
    </row>
    <row r="156" spans="1:12" ht="42.75" customHeight="1">
      <c r="A156" s="21" t="s">
        <v>141</v>
      </c>
      <c r="B156" s="51" t="s">
        <v>327</v>
      </c>
      <c r="C156" s="74">
        <f t="shared" si="4"/>
        <v>750</v>
      </c>
      <c r="D156" s="100">
        <v>350</v>
      </c>
      <c r="E156" s="74">
        <v>400</v>
      </c>
      <c r="F156" s="74"/>
      <c r="G156" s="74"/>
      <c r="H156" s="99"/>
      <c r="I156" s="42"/>
      <c r="J156" s="42"/>
      <c r="K156" s="73"/>
      <c r="L156" s="73"/>
    </row>
    <row r="157" spans="1:12" ht="29.25" customHeight="1">
      <c r="A157" s="10" t="s">
        <v>169</v>
      </c>
      <c r="B157" s="51" t="s">
        <v>170</v>
      </c>
      <c r="C157" s="74">
        <f t="shared" si="4"/>
        <v>2425.2</v>
      </c>
      <c r="D157" s="74"/>
      <c r="E157" s="74">
        <f>830-48.7-16.1</f>
        <v>765.1999999999999</v>
      </c>
      <c r="F157" s="92">
        <v>830</v>
      </c>
      <c r="G157" s="92">
        <v>830</v>
      </c>
      <c r="H157" s="99"/>
      <c r="I157" s="42"/>
      <c r="J157" s="42"/>
      <c r="K157" s="73"/>
      <c r="L157" s="73"/>
    </row>
    <row r="158" spans="1:12" ht="30.75" customHeight="1">
      <c r="A158" s="10" t="s">
        <v>171</v>
      </c>
      <c r="B158" s="51" t="s">
        <v>172</v>
      </c>
      <c r="C158" s="74">
        <f>D158+E158+F158+G158</f>
        <v>40</v>
      </c>
      <c r="D158" s="74"/>
      <c r="E158" s="74">
        <v>40</v>
      </c>
      <c r="F158" s="92"/>
      <c r="G158" s="92"/>
      <c r="H158" s="99"/>
      <c r="I158" s="42"/>
      <c r="J158" s="42"/>
      <c r="K158" s="73"/>
      <c r="L158" s="73"/>
    </row>
    <row r="159" spans="1:12" ht="81" customHeight="1">
      <c r="A159" s="10" t="s">
        <v>173</v>
      </c>
      <c r="B159" s="51" t="s">
        <v>174</v>
      </c>
      <c r="C159" s="74">
        <f>D159+E159+F159+G159</f>
        <v>572.5000000000001</v>
      </c>
      <c r="D159" s="74"/>
      <c r="E159" s="74">
        <f>326.6+98.6+113.2+34.1</f>
        <v>572.5000000000001</v>
      </c>
      <c r="F159" s="92"/>
      <c r="G159" s="92"/>
      <c r="H159" s="99"/>
      <c r="I159" s="42"/>
      <c r="J159" s="42"/>
      <c r="K159" s="73"/>
      <c r="L159" s="73"/>
    </row>
    <row r="160" spans="1:12" ht="27" customHeight="1">
      <c r="A160" s="10" t="s">
        <v>322</v>
      </c>
      <c r="B160" s="59" t="s">
        <v>305</v>
      </c>
      <c r="C160" s="81"/>
      <c r="D160" s="81"/>
      <c r="E160" s="82"/>
      <c r="F160" s="97">
        <v>443</v>
      </c>
      <c r="G160" s="97">
        <v>443</v>
      </c>
      <c r="H160" s="101"/>
      <c r="I160" s="102"/>
      <c r="J160" s="102"/>
      <c r="K160" s="85"/>
      <c r="L160" s="85"/>
    </row>
    <row r="161" spans="1:12" ht="20.25" customHeight="1">
      <c r="A161" s="10" t="s">
        <v>323</v>
      </c>
      <c r="B161" s="59" t="s">
        <v>306</v>
      </c>
      <c r="C161" s="81"/>
      <c r="D161" s="81"/>
      <c r="E161" s="82"/>
      <c r="F161" s="97">
        <v>100</v>
      </c>
      <c r="G161" s="97">
        <v>100</v>
      </c>
      <c r="H161" s="101"/>
      <c r="I161" s="102"/>
      <c r="J161" s="102"/>
      <c r="K161" s="85"/>
      <c r="L161" s="85"/>
    </row>
    <row r="162" spans="1:12" ht="42" customHeight="1">
      <c r="A162" s="10" t="s">
        <v>324</v>
      </c>
      <c r="B162" s="51" t="s">
        <v>372</v>
      </c>
      <c r="C162" s="81"/>
      <c r="D162" s="81"/>
      <c r="E162" s="82"/>
      <c r="F162" s="97">
        <v>700</v>
      </c>
      <c r="G162" s="97">
        <v>700</v>
      </c>
      <c r="H162" s="101"/>
      <c r="I162" s="102"/>
      <c r="J162" s="102"/>
      <c r="K162" s="85"/>
      <c r="L162" s="85"/>
    </row>
    <row r="163" spans="1:12" ht="15.75" customHeight="1">
      <c r="A163" s="10" t="s">
        <v>342</v>
      </c>
      <c r="B163" s="59" t="s">
        <v>343</v>
      </c>
      <c r="C163" s="81"/>
      <c r="D163" s="81"/>
      <c r="E163" s="81">
        <v>90.1</v>
      </c>
      <c r="F163" s="97"/>
      <c r="G163" s="97"/>
      <c r="H163" s="101"/>
      <c r="I163" s="102"/>
      <c r="J163" s="102"/>
      <c r="K163" s="85"/>
      <c r="L163" s="85"/>
    </row>
    <row r="164" spans="1:12" ht="25.5">
      <c r="A164" s="10" t="s">
        <v>345</v>
      </c>
      <c r="B164" s="59" t="s">
        <v>346</v>
      </c>
      <c r="C164" s="81"/>
      <c r="D164" s="81"/>
      <c r="E164" s="81">
        <v>700</v>
      </c>
      <c r="F164" s="97"/>
      <c r="G164" s="97"/>
      <c r="H164" s="101"/>
      <c r="I164" s="129"/>
      <c r="J164" s="129"/>
      <c r="K164" s="130"/>
      <c r="L164" s="130"/>
    </row>
    <row r="165" spans="1:12" ht="20.25" customHeight="1" thickBot="1">
      <c r="A165" s="144" t="s">
        <v>351</v>
      </c>
      <c r="B165" s="145" t="s">
        <v>349</v>
      </c>
      <c r="C165" s="146"/>
      <c r="D165" s="146"/>
      <c r="E165" s="147"/>
      <c r="F165" s="148">
        <f>41200.1+11306.7+16666.2</f>
        <v>69173</v>
      </c>
      <c r="G165" s="148">
        <f>41200.1+11306.7+16666.2</f>
        <v>69173</v>
      </c>
      <c r="H165" s="149"/>
      <c r="I165" s="150"/>
      <c r="J165" s="150"/>
      <c r="K165" s="151"/>
      <c r="L165" s="151"/>
    </row>
    <row r="166" spans="1:12" ht="13.5" thickBot="1">
      <c r="A166" s="152"/>
      <c r="B166" s="153" t="s">
        <v>175</v>
      </c>
      <c r="C166" s="154">
        <f>SUM(C144:C165)</f>
        <v>7134.7</v>
      </c>
      <c r="D166" s="154">
        <f aca="true" t="shared" si="5" ref="D166:L166">SUM(D144:D165)</f>
        <v>1970</v>
      </c>
      <c r="E166" s="154">
        <f t="shared" si="5"/>
        <v>3167.7999999999997</v>
      </c>
      <c r="F166" s="154">
        <f t="shared" si="5"/>
        <v>71246</v>
      </c>
      <c r="G166" s="154">
        <f t="shared" si="5"/>
        <v>72373</v>
      </c>
      <c r="H166" s="154">
        <f t="shared" si="5"/>
        <v>0</v>
      </c>
      <c r="I166" s="154">
        <f t="shared" si="5"/>
        <v>0</v>
      </c>
      <c r="J166" s="154">
        <f t="shared" si="5"/>
        <v>0</v>
      </c>
      <c r="K166" s="154">
        <f t="shared" si="5"/>
        <v>0</v>
      </c>
      <c r="L166" s="155">
        <f t="shared" si="5"/>
        <v>0</v>
      </c>
    </row>
    <row r="167" spans="1:12" s="138" customFormat="1" ht="15.75" customHeight="1">
      <c r="A167" s="17"/>
      <c r="B167" s="140"/>
      <c r="C167" s="141"/>
      <c r="D167" s="141"/>
      <c r="E167" s="141"/>
      <c r="F167" s="156"/>
      <c r="G167" s="156"/>
      <c r="H167" s="141"/>
      <c r="I167" s="141"/>
      <c r="J167" s="141"/>
      <c r="K167" s="141"/>
      <c r="L167" s="141"/>
    </row>
    <row r="168" spans="1:12" ht="12.75">
      <c r="A168" s="191" t="s">
        <v>176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1:12" ht="68.25" customHeight="1">
      <c r="A169" s="9" t="s">
        <v>177</v>
      </c>
      <c r="B169" s="55" t="s">
        <v>178</v>
      </c>
      <c r="C169" s="74">
        <f>D169+E169+F169+G169</f>
        <v>375</v>
      </c>
      <c r="D169" s="123">
        <v>375</v>
      </c>
      <c r="E169" s="42"/>
      <c r="F169" s="42"/>
      <c r="G169" s="42"/>
      <c r="H169" s="75"/>
      <c r="I169" s="73"/>
      <c r="J169" s="73"/>
      <c r="K169" s="73"/>
      <c r="L169" s="73"/>
    </row>
    <row r="170" spans="1:12" ht="81" customHeight="1">
      <c r="A170" s="9" t="s">
        <v>179</v>
      </c>
      <c r="B170" s="51" t="s">
        <v>180</v>
      </c>
      <c r="C170" s="74">
        <f>D170+E170+F170+G170</f>
        <v>0</v>
      </c>
      <c r="D170" s="73"/>
      <c r="E170" s="73"/>
      <c r="F170" s="73"/>
      <c r="G170" s="73"/>
      <c r="H170" s="75"/>
      <c r="I170" s="73"/>
      <c r="J170" s="73"/>
      <c r="K170" s="73"/>
      <c r="L170" s="73"/>
    </row>
    <row r="171" spans="1:12" ht="66.75" customHeight="1">
      <c r="A171" s="9" t="s">
        <v>181</v>
      </c>
      <c r="B171" s="51" t="s">
        <v>182</v>
      </c>
      <c r="C171" s="74">
        <f>D171+E171+F171+G171</f>
        <v>0</v>
      </c>
      <c r="D171" s="73"/>
      <c r="E171" s="73"/>
      <c r="F171" s="73"/>
      <c r="G171" s="73"/>
      <c r="H171" s="75"/>
      <c r="I171" s="73"/>
      <c r="J171" s="73"/>
      <c r="K171" s="73"/>
      <c r="L171" s="73"/>
    </row>
    <row r="172" spans="1:12" ht="105.75" customHeight="1">
      <c r="A172" s="9" t="s">
        <v>183</v>
      </c>
      <c r="B172" s="51" t="s">
        <v>184</v>
      </c>
      <c r="C172" s="74">
        <f>D172+E172+F172+G172</f>
        <v>0</v>
      </c>
      <c r="D172" s="73"/>
      <c r="E172" s="73"/>
      <c r="F172" s="73"/>
      <c r="G172" s="73"/>
      <c r="H172" s="75"/>
      <c r="I172" s="73"/>
      <c r="J172" s="73"/>
      <c r="K172" s="73"/>
      <c r="L172" s="73"/>
    </row>
    <row r="173" spans="1:12" ht="42" customHeight="1">
      <c r="A173" s="9" t="s">
        <v>185</v>
      </c>
      <c r="B173" s="51" t="s">
        <v>186</v>
      </c>
      <c r="C173" s="74">
        <f>D173+E173+F173+G173</f>
        <v>0</v>
      </c>
      <c r="D173" s="73"/>
      <c r="E173" s="73"/>
      <c r="F173" s="73"/>
      <c r="G173" s="73"/>
      <c r="H173" s="75"/>
      <c r="I173" s="73"/>
      <c r="J173" s="73"/>
      <c r="K173" s="73"/>
      <c r="L173" s="73"/>
    </row>
    <row r="174" spans="1:12" ht="81" customHeight="1">
      <c r="A174" s="9" t="s">
        <v>374</v>
      </c>
      <c r="B174" s="51" t="s">
        <v>375</v>
      </c>
      <c r="C174" s="74"/>
      <c r="D174" s="73"/>
      <c r="E174" s="158">
        <v>600</v>
      </c>
      <c r="F174" s="73"/>
      <c r="G174" s="73"/>
      <c r="H174" s="75"/>
      <c r="I174" s="73"/>
      <c r="J174" s="73"/>
      <c r="K174" s="73"/>
      <c r="L174" s="73"/>
    </row>
    <row r="175" spans="1:12" ht="13.5" thickBot="1">
      <c r="A175" s="23"/>
      <c r="B175" s="60" t="s">
        <v>175</v>
      </c>
      <c r="C175" s="98">
        <f>SUM(C169:C174)</f>
        <v>375</v>
      </c>
      <c r="D175" s="98">
        <f aca="true" t="shared" si="6" ref="D175:L175">SUM(D169:D174)</f>
        <v>375</v>
      </c>
      <c r="E175" s="98">
        <f t="shared" si="6"/>
        <v>600</v>
      </c>
      <c r="F175" s="98">
        <f t="shared" si="6"/>
        <v>0</v>
      </c>
      <c r="G175" s="98">
        <f t="shared" si="6"/>
        <v>0</v>
      </c>
      <c r="H175" s="98">
        <f t="shared" si="6"/>
        <v>0</v>
      </c>
      <c r="I175" s="98">
        <f t="shared" si="6"/>
        <v>0</v>
      </c>
      <c r="J175" s="98">
        <f t="shared" si="6"/>
        <v>0</v>
      </c>
      <c r="K175" s="98">
        <f t="shared" si="6"/>
        <v>0</v>
      </c>
      <c r="L175" s="98">
        <f t="shared" si="6"/>
        <v>0</v>
      </c>
    </row>
    <row r="176" spans="1:12" ht="13.5" thickBot="1">
      <c r="A176" s="189" t="s">
        <v>187</v>
      </c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</row>
    <row r="177" spans="1:12" ht="34.5" customHeight="1">
      <c r="A177" s="25" t="s">
        <v>188</v>
      </c>
      <c r="B177" s="52" t="s">
        <v>189</v>
      </c>
      <c r="C177" s="81">
        <f>D177+E177+F177+G177</f>
        <v>0</v>
      </c>
      <c r="D177" s="85"/>
      <c r="E177" s="85"/>
      <c r="F177" s="85"/>
      <c r="G177" s="85"/>
      <c r="H177" s="135"/>
      <c r="I177" s="85"/>
      <c r="J177" s="85"/>
      <c r="K177" s="85"/>
      <c r="L177" s="85"/>
    </row>
    <row r="178" spans="1:12" ht="25.5">
      <c r="A178" s="9" t="s">
        <v>190</v>
      </c>
      <c r="B178" s="55" t="s">
        <v>191</v>
      </c>
      <c r="C178" s="74">
        <f aca="true" t="shared" si="7" ref="C178:C184">D178+E178+F178+G178</f>
        <v>100</v>
      </c>
      <c r="D178" s="73"/>
      <c r="E178" s="74">
        <v>100</v>
      </c>
      <c r="F178" s="73"/>
      <c r="G178" s="73"/>
      <c r="H178" s="75"/>
      <c r="I178" s="73"/>
      <c r="J178" s="73"/>
      <c r="K178" s="73"/>
      <c r="L178" s="73"/>
    </row>
    <row r="179" spans="1:12" ht="45.75" customHeight="1">
      <c r="A179" s="9" t="s">
        <v>192</v>
      </c>
      <c r="B179" s="51" t="s">
        <v>193</v>
      </c>
      <c r="C179" s="74">
        <f t="shared" si="7"/>
        <v>0</v>
      </c>
      <c r="D179" s="73"/>
      <c r="E179" s="73"/>
      <c r="F179" s="73"/>
      <c r="G179" s="73"/>
      <c r="H179" s="90">
        <v>180</v>
      </c>
      <c r="I179" s="73"/>
      <c r="J179" s="73"/>
      <c r="K179" s="73"/>
      <c r="L179" s="73"/>
    </row>
    <row r="180" spans="1:12" ht="40.5" customHeight="1">
      <c r="A180" s="9" t="s">
        <v>194</v>
      </c>
      <c r="B180" s="51" t="s">
        <v>195</v>
      </c>
      <c r="C180" s="74">
        <f t="shared" si="7"/>
        <v>0</v>
      </c>
      <c r="D180" s="73"/>
      <c r="E180" s="73"/>
      <c r="F180" s="73"/>
      <c r="G180" s="73"/>
      <c r="H180" s="75"/>
      <c r="I180" s="73"/>
      <c r="J180" s="73"/>
      <c r="K180" s="73"/>
      <c r="L180" s="73"/>
    </row>
    <row r="181" spans="1:12" ht="12.75">
      <c r="A181" s="9" t="s">
        <v>196</v>
      </c>
      <c r="B181" s="51" t="s">
        <v>197</v>
      </c>
      <c r="C181" s="74">
        <f t="shared" si="7"/>
        <v>0</v>
      </c>
      <c r="D181" s="73"/>
      <c r="E181" s="73"/>
      <c r="F181" s="73"/>
      <c r="G181" s="73"/>
      <c r="H181" s="75"/>
      <c r="I181" s="73"/>
      <c r="J181" s="73"/>
      <c r="K181" s="73"/>
      <c r="L181" s="73"/>
    </row>
    <row r="182" spans="1:12" ht="56.25" customHeight="1">
      <c r="A182" s="9" t="s">
        <v>198</v>
      </c>
      <c r="B182" s="51" t="s">
        <v>199</v>
      </c>
      <c r="C182" s="74">
        <f t="shared" si="7"/>
        <v>0</v>
      </c>
      <c r="D182" s="73"/>
      <c r="E182" s="73"/>
      <c r="F182" s="73"/>
      <c r="G182" s="73"/>
      <c r="H182" s="75"/>
      <c r="I182" s="73"/>
      <c r="J182" s="73"/>
      <c r="K182" s="73"/>
      <c r="L182" s="73"/>
    </row>
    <row r="183" spans="1:12" ht="12.75">
      <c r="A183" s="9" t="s">
        <v>200</v>
      </c>
      <c r="B183" s="51" t="s">
        <v>201</v>
      </c>
      <c r="C183" s="74">
        <f t="shared" si="7"/>
        <v>2527.9</v>
      </c>
      <c r="D183" s="73">
        <v>2527.9</v>
      </c>
      <c r="E183" s="73"/>
      <c r="F183" s="73"/>
      <c r="G183" s="73"/>
      <c r="H183" s="75"/>
      <c r="I183" s="73"/>
      <c r="J183" s="73"/>
      <c r="K183" s="73"/>
      <c r="L183" s="73"/>
    </row>
    <row r="184" spans="1:12" ht="55.5" customHeight="1">
      <c r="A184" s="26" t="s">
        <v>202</v>
      </c>
      <c r="B184" s="56" t="s">
        <v>203</v>
      </c>
      <c r="C184" s="93">
        <f t="shared" si="7"/>
        <v>411.6</v>
      </c>
      <c r="D184" s="96"/>
      <c r="E184" s="93">
        <f>316.2+95.4</f>
        <v>411.6</v>
      </c>
      <c r="F184" s="96"/>
      <c r="G184" s="96"/>
      <c r="H184" s="103"/>
      <c r="I184" s="96"/>
      <c r="J184" s="96"/>
      <c r="K184" s="96"/>
      <c r="L184" s="96"/>
    </row>
    <row r="185" spans="1:12" ht="13.5" thickBot="1">
      <c r="A185" s="26" t="s">
        <v>204</v>
      </c>
      <c r="B185" s="56" t="s">
        <v>205</v>
      </c>
      <c r="C185" s="93">
        <f>D185+E185+F185+G185</f>
        <v>1033</v>
      </c>
      <c r="D185" s="96"/>
      <c r="E185" s="93">
        <f>1000+33</f>
        <v>1033</v>
      </c>
      <c r="F185" s="96"/>
      <c r="G185" s="96"/>
      <c r="H185" s="103"/>
      <c r="I185" s="96"/>
      <c r="J185" s="96"/>
      <c r="K185" s="96"/>
      <c r="L185" s="96"/>
    </row>
    <row r="186" spans="1:12" ht="13.5" thickBot="1">
      <c r="A186" s="27"/>
      <c r="B186" s="61" t="s">
        <v>175</v>
      </c>
      <c r="C186" s="104">
        <f aca="true" t="shared" si="8" ref="C186:H186">SUM(C177:C185)</f>
        <v>4072.5</v>
      </c>
      <c r="D186" s="104">
        <f t="shared" si="8"/>
        <v>2527.9</v>
      </c>
      <c r="E186" s="104">
        <f t="shared" si="8"/>
        <v>1544.6</v>
      </c>
      <c r="F186" s="104">
        <f t="shared" si="8"/>
        <v>0</v>
      </c>
      <c r="G186" s="104">
        <f t="shared" si="8"/>
        <v>0</v>
      </c>
      <c r="H186" s="105">
        <f t="shared" si="8"/>
        <v>180</v>
      </c>
      <c r="I186" s="105">
        <f>SUM(I177:J185)</f>
        <v>0</v>
      </c>
      <c r="J186" s="105">
        <f>SUM(J177:K185)</f>
        <v>0</v>
      </c>
      <c r="K186" s="105">
        <f>SUM(K177:L185)</f>
        <v>0</v>
      </c>
      <c r="L186" s="105">
        <f>SUM(L177:M185)</f>
        <v>0</v>
      </c>
    </row>
    <row r="187" spans="1:12" ht="15.75" customHeight="1">
      <c r="A187" s="185" t="s">
        <v>206</v>
      </c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</row>
    <row r="188" spans="1:12" ht="12.75">
      <c r="A188" s="187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</row>
    <row r="189" spans="1:12" ht="60.75" customHeight="1">
      <c r="A189" s="9" t="s">
        <v>207</v>
      </c>
      <c r="B189" s="51" t="s">
        <v>208</v>
      </c>
      <c r="C189" s="74">
        <f>D189+E189+F189+G189</f>
        <v>0</v>
      </c>
      <c r="D189" s="42"/>
      <c r="E189" s="73"/>
      <c r="F189" s="73"/>
      <c r="G189" s="73"/>
      <c r="H189" s="106">
        <f>SUM(G189)</f>
        <v>0</v>
      </c>
      <c r="I189" s="73"/>
      <c r="J189" s="73"/>
      <c r="K189" s="73"/>
      <c r="L189" s="73"/>
    </row>
    <row r="190" spans="1:12" ht="81.75" customHeight="1">
      <c r="A190" s="9" t="s">
        <v>209</v>
      </c>
      <c r="B190" s="51" t="s">
        <v>210</v>
      </c>
      <c r="C190" s="74">
        <f aca="true" t="shared" si="9" ref="C190:C197">D190+E190+F190+G190</f>
        <v>0</v>
      </c>
      <c r="D190" s="42"/>
      <c r="E190" s="42"/>
      <c r="F190" s="73"/>
      <c r="G190" s="73"/>
      <c r="H190" s="106"/>
      <c r="I190" s="73"/>
      <c r="J190" s="73"/>
      <c r="K190" s="73"/>
      <c r="L190" s="73"/>
    </row>
    <row r="191" spans="1:12" ht="54" customHeight="1">
      <c r="A191" s="9" t="s">
        <v>211</v>
      </c>
      <c r="B191" s="51" t="s">
        <v>212</v>
      </c>
      <c r="C191" s="74">
        <f t="shared" si="9"/>
        <v>0</v>
      </c>
      <c r="D191" s="42"/>
      <c r="E191" s="42"/>
      <c r="F191" s="73"/>
      <c r="G191" s="73"/>
      <c r="H191" s="106"/>
      <c r="I191" s="73"/>
      <c r="J191" s="73"/>
      <c r="K191" s="73"/>
      <c r="L191" s="73"/>
    </row>
    <row r="192" spans="1:12" ht="59.25" customHeight="1">
      <c r="A192" s="9" t="s">
        <v>213</v>
      </c>
      <c r="B192" s="51" t="s">
        <v>214</v>
      </c>
      <c r="C192" s="74">
        <f t="shared" si="9"/>
        <v>0</v>
      </c>
      <c r="D192" s="42"/>
      <c r="E192" s="42"/>
      <c r="F192" s="73"/>
      <c r="G192" s="73"/>
      <c r="H192" s="106"/>
      <c r="I192" s="73"/>
      <c r="J192" s="73"/>
      <c r="K192" s="73"/>
      <c r="L192" s="73"/>
    </row>
    <row r="193" spans="1:12" ht="70.5" customHeight="1">
      <c r="A193" s="9" t="s">
        <v>215</v>
      </c>
      <c r="B193" s="51" t="s">
        <v>216</v>
      </c>
      <c r="C193" s="74">
        <f t="shared" si="9"/>
        <v>0</v>
      </c>
      <c r="D193" s="42"/>
      <c r="E193" s="42"/>
      <c r="F193" s="73"/>
      <c r="G193" s="73"/>
      <c r="H193" s="106"/>
      <c r="I193" s="73"/>
      <c r="J193" s="73"/>
      <c r="K193" s="73"/>
      <c r="L193" s="73"/>
    </row>
    <row r="194" spans="1:12" ht="38.25">
      <c r="A194" s="9" t="s">
        <v>217</v>
      </c>
      <c r="B194" s="51" t="s">
        <v>218</v>
      </c>
      <c r="C194" s="74">
        <f t="shared" si="9"/>
        <v>0</v>
      </c>
      <c r="D194" s="42"/>
      <c r="E194" s="42"/>
      <c r="F194" s="73"/>
      <c r="G194" s="73"/>
      <c r="H194" s="106"/>
      <c r="I194" s="73"/>
      <c r="J194" s="73"/>
      <c r="K194" s="73"/>
      <c r="L194" s="73"/>
    </row>
    <row r="195" spans="1:12" ht="38.25">
      <c r="A195" s="9" t="s">
        <v>219</v>
      </c>
      <c r="B195" s="51" t="s">
        <v>220</v>
      </c>
      <c r="C195" s="74">
        <f t="shared" si="9"/>
        <v>0</v>
      </c>
      <c r="D195" s="42"/>
      <c r="E195" s="42"/>
      <c r="F195" s="73"/>
      <c r="G195" s="73"/>
      <c r="H195" s="106"/>
      <c r="I195" s="73"/>
      <c r="J195" s="73"/>
      <c r="K195" s="73"/>
      <c r="L195" s="73"/>
    </row>
    <row r="196" spans="1:12" ht="60" customHeight="1">
      <c r="A196" s="9" t="s">
        <v>221</v>
      </c>
      <c r="B196" s="51" t="s">
        <v>222</v>
      </c>
      <c r="C196" s="74">
        <f t="shared" si="9"/>
        <v>0</v>
      </c>
      <c r="D196" s="42"/>
      <c r="E196" s="42"/>
      <c r="F196" s="73"/>
      <c r="G196" s="73"/>
      <c r="H196" s="106"/>
      <c r="I196" s="73"/>
      <c r="J196" s="73"/>
      <c r="K196" s="73"/>
      <c r="L196" s="73"/>
    </row>
    <row r="197" spans="1:12" ht="43.5" customHeight="1" thickBot="1">
      <c r="A197" s="26" t="s">
        <v>223</v>
      </c>
      <c r="B197" s="56" t="s">
        <v>224</v>
      </c>
      <c r="C197" s="93">
        <f t="shared" si="9"/>
        <v>0</v>
      </c>
      <c r="D197" s="95"/>
      <c r="E197" s="95"/>
      <c r="F197" s="96"/>
      <c r="G197" s="96"/>
      <c r="H197" s="107"/>
      <c r="I197" s="96"/>
      <c r="J197" s="96"/>
      <c r="K197" s="96"/>
      <c r="L197" s="96"/>
    </row>
    <row r="198" spans="1:12" ht="13.5" thickBot="1">
      <c r="A198" s="28"/>
      <c r="B198" s="62" t="s">
        <v>79</v>
      </c>
      <c r="C198" s="108">
        <f aca="true" t="shared" si="10" ref="C198:H198">SUM(C189:C197)</f>
        <v>0</v>
      </c>
      <c r="D198" s="108">
        <f t="shared" si="10"/>
        <v>0</v>
      </c>
      <c r="E198" s="108">
        <f t="shared" si="10"/>
        <v>0</v>
      </c>
      <c r="F198" s="108">
        <f t="shared" si="10"/>
        <v>0</v>
      </c>
      <c r="G198" s="108">
        <f t="shared" si="10"/>
        <v>0</v>
      </c>
      <c r="H198" s="122">
        <f t="shared" si="10"/>
        <v>0</v>
      </c>
      <c r="I198" s="122">
        <f>SUM(I189:J197)</f>
        <v>0</v>
      </c>
      <c r="J198" s="122">
        <f>SUM(J189:K197)</f>
        <v>0</v>
      </c>
      <c r="K198" s="122">
        <f>SUM(K189:L197)</f>
        <v>0</v>
      </c>
      <c r="L198" s="122">
        <f>SUM(L189:M197)</f>
        <v>0</v>
      </c>
    </row>
    <row r="199" spans="1:12" ht="12.75" customHeight="1" thickBot="1">
      <c r="A199" s="13"/>
      <c r="B199" s="54"/>
      <c r="C199" s="18"/>
      <c r="D199" s="18"/>
      <c r="E199" s="18"/>
      <c r="F199" s="16"/>
      <c r="G199" s="16"/>
      <c r="H199" s="24"/>
      <c r="I199" s="16"/>
      <c r="J199" s="16"/>
      <c r="K199" s="16"/>
      <c r="L199" s="16"/>
    </row>
    <row r="200" spans="1:12" ht="13.5" customHeight="1" hidden="1" thickBot="1">
      <c r="A200" s="13"/>
      <c r="B200" s="54"/>
      <c r="C200" s="18"/>
      <c r="D200" s="18"/>
      <c r="E200" s="18"/>
      <c r="F200" s="16"/>
      <c r="G200" s="16"/>
      <c r="H200" s="24"/>
      <c r="I200" s="16"/>
      <c r="J200" s="16"/>
      <c r="K200" s="16"/>
      <c r="L200" s="16"/>
    </row>
    <row r="201" spans="1:12" ht="13.5" thickBot="1">
      <c r="A201" s="163" t="s">
        <v>225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</row>
    <row r="202" spans="1:12" ht="44.25" customHeight="1">
      <c r="A202" s="29" t="s">
        <v>226</v>
      </c>
      <c r="B202" s="52" t="s">
        <v>37</v>
      </c>
      <c r="C202" s="109">
        <f>D202+E202+F202+G202</f>
        <v>0</v>
      </c>
      <c r="D202" s="85"/>
      <c r="E202" s="85"/>
      <c r="F202" s="85"/>
      <c r="G202" s="85"/>
      <c r="H202" s="135"/>
      <c r="I202" s="85"/>
      <c r="J202" s="85"/>
      <c r="K202" s="85"/>
      <c r="L202" s="85"/>
    </row>
    <row r="203" spans="1:12" ht="25.5">
      <c r="A203" s="21" t="s">
        <v>227</v>
      </c>
      <c r="B203" s="52" t="s">
        <v>228</v>
      </c>
      <c r="C203" s="110">
        <f aca="true" t="shared" si="11" ref="C203:C208">D203+E203+F203+G203</f>
        <v>0</v>
      </c>
      <c r="D203" s="42"/>
      <c r="E203" s="42"/>
      <c r="F203" s="42"/>
      <c r="G203" s="42"/>
      <c r="H203" s="75"/>
      <c r="I203" s="73"/>
      <c r="J203" s="73"/>
      <c r="K203" s="73"/>
      <c r="L203" s="73"/>
    </row>
    <row r="204" spans="1:12" ht="31.5" customHeight="1">
      <c r="A204" s="21" t="s">
        <v>229</v>
      </c>
      <c r="B204" s="51" t="s">
        <v>230</v>
      </c>
      <c r="C204" s="110">
        <f t="shared" si="11"/>
        <v>0</v>
      </c>
      <c r="D204" s="73"/>
      <c r="E204" s="73"/>
      <c r="F204" s="73"/>
      <c r="G204" s="73"/>
      <c r="H204" s="106"/>
      <c r="I204" s="73"/>
      <c r="J204" s="73"/>
      <c r="K204" s="42"/>
      <c r="L204" s="42"/>
    </row>
    <row r="205" spans="1:12" ht="45.75" customHeight="1">
      <c r="A205" s="21" t="s">
        <v>231</v>
      </c>
      <c r="B205" s="51" t="s">
        <v>232</v>
      </c>
      <c r="C205" s="74">
        <f t="shared" si="11"/>
        <v>0</v>
      </c>
      <c r="D205" s="42"/>
      <c r="E205" s="42"/>
      <c r="F205" s="42"/>
      <c r="G205" s="42"/>
      <c r="H205" s="106"/>
      <c r="I205" s="73"/>
      <c r="J205" s="73"/>
      <c r="K205" s="42"/>
      <c r="L205" s="42"/>
    </row>
    <row r="206" spans="1:12" ht="12.75">
      <c r="A206" s="21" t="s">
        <v>233</v>
      </c>
      <c r="B206" s="56" t="s">
        <v>234</v>
      </c>
      <c r="C206" s="74">
        <f t="shared" si="11"/>
        <v>0</v>
      </c>
      <c r="D206" s="73"/>
      <c r="E206" s="73"/>
      <c r="F206" s="73"/>
      <c r="G206" s="73"/>
      <c r="H206" s="77"/>
      <c r="I206" s="73"/>
      <c r="J206" s="73"/>
      <c r="K206" s="42"/>
      <c r="L206" s="42"/>
    </row>
    <row r="207" spans="1:12" ht="43.5" customHeight="1">
      <c r="A207" s="21" t="s">
        <v>235</v>
      </c>
      <c r="B207" s="63" t="s">
        <v>236</v>
      </c>
      <c r="C207" s="74">
        <f t="shared" si="11"/>
        <v>5310</v>
      </c>
      <c r="D207" s="76">
        <v>5310</v>
      </c>
      <c r="E207" s="73"/>
      <c r="F207" s="73"/>
      <c r="G207" s="73"/>
      <c r="H207" s="132">
        <v>5086</v>
      </c>
      <c r="I207" s="73">
        <v>5086</v>
      </c>
      <c r="J207" s="73"/>
      <c r="K207" s="42"/>
      <c r="L207" s="42"/>
    </row>
    <row r="208" spans="1:12" ht="12.75">
      <c r="A208" s="21"/>
      <c r="B208" s="63" t="s">
        <v>8</v>
      </c>
      <c r="C208" s="74">
        <f t="shared" si="11"/>
        <v>257.9</v>
      </c>
      <c r="D208" s="76">
        <v>257.9</v>
      </c>
      <c r="E208" s="73"/>
      <c r="F208" s="73"/>
      <c r="G208" s="73"/>
      <c r="H208" s="132">
        <v>3742.1</v>
      </c>
      <c r="I208" s="73">
        <v>3742.1</v>
      </c>
      <c r="J208" s="73"/>
      <c r="K208" s="42"/>
      <c r="L208" s="42"/>
    </row>
    <row r="209" spans="1:12" ht="13.5" thickBot="1">
      <c r="A209" s="30"/>
      <c r="B209" s="64" t="s">
        <v>79</v>
      </c>
      <c r="C209" s="111">
        <f aca="true" t="shared" si="12" ref="C209:L209">SUM(C202:C208)</f>
        <v>5567.9</v>
      </c>
      <c r="D209" s="111">
        <f t="shared" si="12"/>
        <v>5567.9</v>
      </c>
      <c r="E209" s="111">
        <f t="shared" si="12"/>
        <v>0</v>
      </c>
      <c r="F209" s="111">
        <f t="shared" si="12"/>
        <v>0</v>
      </c>
      <c r="G209" s="111">
        <f t="shared" si="12"/>
        <v>0</v>
      </c>
      <c r="H209" s="136">
        <f t="shared" si="12"/>
        <v>8828.1</v>
      </c>
      <c r="I209" s="111">
        <f t="shared" si="12"/>
        <v>8828.1</v>
      </c>
      <c r="J209" s="111">
        <f t="shared" si="12"/>
        <v>0</v>
      </c>
      <c r="K209" s="113">
        <f t="shared" si="12"/>
        <v>0</v>
      </c>
      <c r="L209" s="113">
        <f t="shared" si="12"/>
        <v>0</v>
      </c>
    </row>
    <row r="210" spans="1:12" ht="13.5" thickBot="1">
      <c r="A210" s="163" t="s">
        <v>237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</row>
    <row r="211" spans="1:12" ht="25.5">
      <c r="A211" s="31" t="s">
        <v>238</v>
      </c>
      <c r="B211" s="58" t="s">
        <v>239</v>
      </c>
      <c r="C211" s="81">
        <f>D211+E211+F211+G211</f>
        <v>0</v>
      </c>
      <c r="D211" s="85"/>
      <c r="E211" s="85"/>
      <c r="F211" s="85"/>
      <c r="G211" s="85"/>
      <c r="H211" s="135"/>
      <c r="I211" s="85"/>
      <c r="J211" s="85"/>
      <c r="K211" s="85"/>
      <c r="L211" s="85"/>
    </row>
    <row r="212" spans="1:12" ht="63" customHeight="1">
      <c r="A212" s="19" t="s">
        <v>240</v>
      </c>
      <c r="B212" s="55" t="s">
        <v>241</v>
      </c>
      <c r="C212" s="74">
        <f aca="true" t="shared" si="13" ref="C212:C218">D212+E212+F212+G212</f>
        <v>0</v>
      </c>
      <c r="D212" s="73"/>
      <c r="E212" s="73"/>
      <c r="F212" s="73"/>
      <c r="G212" s="73"/>
      <c r="H212" s="106"/>
      <c r="I212" s="73"/>
      <c r="J212" s="73"/>
      <c r="K212" s="42"/>
      <c r="L212" s="42"/>
    </row>
    <row r="213" spans="1:12" ht="25.5">
      <c r="A213" s="9" t="s">
        <v>242</v>
      </c>
      <c r="B213" s="55" t="s">
        <v>243</v>
      </c>
      <c r="C213" s="74">
        <f t="shared" si="13"/>
        <v>0</v>
      </c>
      <c r="D213" s="73"/>
      <c r="E213" s="73"/>
      <c r="F213" s="73"/>
      <c r="G213" s="73"/>
      <c r="H213" s="106"/>
      <c r="I213" s="73"/>
      <c r="J213" s="73"/>
      <c r="K213" s="42"/>
      <c r="L213" s="42"/>
    </row>
    <row r="214" spans="1:12" ht="56.25" customHeight="1">
      <c r="A214" s="20" t="s">
        <v>244</v>
      </c>
      <c r="B214" s="65" t="s">
        <v>245</v>
      </c>
      <c r="C214" s="74">
        <f t="shared" si="13"/>
        <v>272</v>
      </c>
      <c r="D214" s="90">
        <f>D215+D216+D217+D218</f>
        <v>272</v>
      </c>
      <c r="E214" s="73"/>
      <c r="F214" s="73"/>
      <c r="G214" s="73"/>
      <c r="H214" s="106"/>
      <c r="I214" s="73"/>
      <c r="J214" s="73"/>
      <c r="K214" s="42"/>
      <c r="L214" s="42"/>
    </row>
    <row r="215" spans="1:12" ht="81" customHeight="1">
      <c r="A215" s="20" t="s">
        <v>246</v>
      </c>
      <c r="B215" s="65" t="s">
        <v>247</v>
      </c>
      <c r="C215" s="74">
        <f t="shared" si="13"/>
        <v>120</v>
      </c>
      <c r="D215" s="90">
        <v>120</v>
      </c>
      <c r="E215" s="73"/>
      <c r="F215" s="73"/>
      <c r="G215" s="73"/>
      <c r="H215" s="106"/>
      <c r="I215" s="73"/>
      <c r="J215" s="73"/>
      <c r="K215" s="42"/>
      <c r="L215" s="42"/>
    </row>
    <row r="216" spans="1:12" ht="25.5">
      <c r="A216" s="20" t="s">
        <v>248</v>
      </c>
      <c r="B216" s="65" t="s">
        <v>249</v>
      </c>
      <c r="C216" s="74">
        <f t="shared" si="13"/>
        <v>126</v>
      </c>
      <c r="D216" s="90">
        <v>126</v>
      </c>
      <c r="E216" s="73"/>
      <c r="F216" s="73"/>
      <c r="G216" s="73"/>
      <c r="H216" s="106"/>
      <c r="I216" s="73"/>
      <c r="J216" s="73"/>
      <c r="K216" s="42"/>
      <c r="L216" s="42"/>
    </row>
    <row r="217" spans="1:12" ht="33.75" customHeight="1">
      <c r="A217" s="20" t="s">
        <v>250</v>
      </c>
      <c r="B217" s="65" t="s">
        <v>251</v>
      </c>
      <c r="C217" s="74">
        <f t="shared" si="13"/>
        <v>16</v>
      </c>
      <c r="D217" s="90">
        <v>16</v>
      </c>
      <c r="E217" s="73"/>
      <c r="F217" s="73"/>
      <c r="G217" s="73"/>
      <c r="H217" s="106"/>
      <c r="I217" s="73"/>
      <c r="J217" s="73"/>
      <c r="K217" s="42"/>
      <c r="L217" s="42"/>
    </row>
    <row r="218" spans="1:12" ht="66" customHeight="1" thickBot="1">
      <c r="A218" s="32" t="s">
        <v>252</v>
      </c>
      <c r="B218" s="66" t="s">
        <v>253</v>
      </c>
      <c r="C218" s="93">
        <f t="shared" si="13"/>
        <v>10</v>
      </c>
      <c r="D218" s="114">
        <v>10</v>
      </c>
      <c r="E218" s="96"/>
      <c r="F218" s="96"/>
      <c r="G218" s="96"/>
      <c r="H218" s="107"/>
      <c r="I218" s="96"/>
      <c r="J218" s="96"/>
      <c r="K218" s="95"/>
      <c r="L218" s="95"/>
    </row>
    <row r="219" spans="1:12" ht="13.5" thickBot="1">
      <c r="A219" s="33"/>
      <c r="B219" s="67" t="s">
        <v>175</v>
      </c>
      <c r="C219" s="115">
        <f aca="true" t="shared" si="14" ref="C219:H219">SUM(C211:C218)</f>
        <v>544</v>
      </c>
      <c r="D219" s="115">
        <f t="shared" si="14"/>
        <v>544</v>
      </c>
      <c r="E219" s="115">
        <f t="shared" si="14"/>
        <v>0</v>
      </c>
      <c r="F219" s="115">
        <f t="shared" si="14"/>
        <v>0</v>
      </c>
      <c r="G219" s="115">
        <f t="shared" si="14"/>
        <v>0</v>
      </c>
      <c r="H219" s="134">
        <f t="shared" si="14"/>
        <v>0</v>
      </c>
      <c r="I219" s="126">
        <f>SUM(I211:J218)</f>
        <v>0</v>
      </c>
      <c r="J219" s="126">
        <f>SUM(J211:K218)</f>
        <v>0</v>
      </c>
      <c r="K219" s="126">
        <f>SUM(K211:L218)</f>
        <v>0</v>
      </c>
      <c r="L219" s="126">
        <f>SUM(L211:M218)</f>
        <v>0</v>
      </c>
    </row>
    <row r="220" spans="1:12" ht="18" customHeight="1" thickBot="1">
      <c r="A220" s="200" t="s">
        <v>344</v>
      </c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2"/>
    </row>
    <row r="221" spans="1:13" ht="30" customHeight="1">
      <c r="A221" s="47" t="s">
        <v>254</v>
      </c>
      <c r="B221" s="119" t="s">
        <v>255</v>
      </c>
      <c r="C221" s="97">
        <f aca="true" t="shared" si="15" ref="C221:C226">D221+E221+F221+G221</f>
        <v>765.9499999999999</v>
      </c>
      <c r="D221" s="97"/>
      <c r="E221" s="97">
        <f>774.3+75+206.5-331.6+41.75</f>
        <v>765.9499999999999</v>
      </c>
      <c r="F221" s="97"/>
      <c r="G221" s="97"/>
      <c r="H221" s="120"/>
      <c r="I221" s="97"/>
      <c r="J221" s="97"/>
      <c r="K221" s="121"/>
      <c r="L221" s="121"/>
      <c r="M221">
        <v>41.75</v>
      </c>
    </row>
    <row r="222" spans="1:12" ht="28.5" customHeight="1">
      <c r="A222" s="34" t="s">
        <v>256</v>
      </c>
      <c r="B222" s="68" t="s">
        <v>257</v>
      </c>
      <c r="C222" s="92">
        <f t="shared" si="15"/>
        <v>432.5</v>
      </c>
      <c r="D222" s="92"/>
      <c r="E222" s="92">
        <f>459.5-41+14</f>
        <v>432.5</v>
      </c>
      <c r="F222" s="92"/>
      <c r="G222" s="92"/>
      <c r="H222" s="116"/>
      <c r="I222" s="92"/>
      <c r="J222" s="92"/>
      <c r="K222" s="117"/>
      <c r="L222" s="117"/>
    </row>
    <row r="223" spans="1:12" ht="45" customHeight="1">
      <c r="A223" s="34" t="s">
        <v>258</v>
      </c>
      <c r="B223" s="68" t="s">
        <v>259</v>
      </c>
      <c r="C223" s="92">
        <f t="shared" si="15"/>
        <v>693.1</v>
      </c>
      <c r="D223" s="92"/>
      <c r="E223" s="92">
        <f>532.4+42.7+22.4-172.7+0.2+268.1</f>
        <v>693.1</v>
      </c>
      <c r="F223" s="92"/>
      <c r="G223" s="92"/>
      <c r="H223" s="116"/>
      <c r="I223" s="92"/>
      <c r="J223" s="92"/>
      <c r="K223" s="117"/>
      <c r="L223" s="117"/>
    </row>
    <row r="224" spans="1:12" ht="27.75" customHeight="1">
      <c r="A224" s="34" t="s">
        <v>260</v>
      </c>
      <c r="B224" s="68" t="s">
        <v>261</v>
      </c>
      <c r="C224" s="92">
        <f t="shared" si="15"/>
        <v>133.5</v>
      </c>
      <c r="D224" s="92"/>
      <c r="E224" s="92">
        <f>78.5+55</f>
        <v>133.5</v>
      </c>
      <c r="F224" s="92"/>
      <c r="G224" s="92"/>
      <c r="H224" s="116"/>
      <c r="I224" s="92"/>
      <c r="J224" s="92"/>
      <c r="K224" s="117"/>
      <c r="L224" s="117"/>
    </row>
    <row r="225" spans="1:12" ht="40.5" customHeight="1">
      <c r="A225" s="34" t="s">
        <v>262</v>
      </c>
      <c r="B225" s="68" t="s">
        <v>263</v>
      </c>
      <c r="C225" s="92">
        <f t="shared" si="15"/>
        <v>365.1000000000001</v>
      </c>
      <c r="D225" s="92"/>
      <c r="E225" s="92">
        <f>589+4.2-33.8-163.3-14-17</f>
        <v>365.1000000000001</v>
      </c>
      <c r="F225" s="92"/>
      <c r="G225" s="92"/>
      <c r="H225" s="116"/>
      <c r="I225" s="92"/>
      <c r="J225" s="92"/>
      <c r="K225" s="117"/>
      <c r="L225" s="117"/>
    </row>
    <row r="226" spans="1:12" ht="28.5" customHeight="1">
      <c r="A226" s="34" t="s">
        <v>264</v>
      </c>
      <c r="B226" s="68" t="s">
        <v>265</v>
      </c>
      <c r="C226" s="92">
        <f t="shared" si="15"/>
        <v>38</v>
      </c>
      <c r="D226" s="92"/>
      <c r="E226" s="92">
        <f>47-13.2+7.2-3</f>
        <v>38</v>
      </c>
      <c r="F226" s="92"/>
      <c r="G226" s="92"/>
      <c r="H226" s="116"/>
      <c r="I226" s="92"/>
      <c r="J226" s="92"/>
      <c r="K226" s="117"/>
      <c r="L226" s="117"/>
    </row>
    <row r="227" spans="1:12" ht="13.5" thickBot="1">
      <c r="A227" s="35"/>
      <c r="B227" s="64" t="s">
        <v>175</v>
      </c>
      <c r="C227" s="111">
        <f>SUM(C221:C226)</f>
        <v>2428.1499999999996</v>
      </c>
      <c r="D227" s="111"/>
      <c r="E227" s="111">
        <f>SUM(E221:E226)</f>
        <v>2428.1499999999996</v>
      </c>
      <c r="F227" s="111"/>
      <c r="G227" s="111"/>
      <c r="H227" s="112"/>
      <c r="I227" s="111"/>
      <c r="J227" s="111"/>
      <c r="K227" s="113"/>
      <c r="L227" s="113"/>
    </row>
    <row r="228" spans="1:12" ht="13.5" thickBot="1">
      <c r="A228" s="36"/>
      <c r="B228" s="69" t="s">
        <v>266</v>
      </c>
      <c r="C228" s="118">
        <f aca="true" t="shared" si="16" ref="C228:L228">C80+C138+C166+C175+C186+C198+C209+C219+C227</f>
        <v>149213.9</v>
      </c>
      <c r="D228" s="118">
        <f t="shared" si="16"/>
        <v>86679</v>
      </c>
      <c r="E228" s="118">
        <f>E80+E138+E166+E175+E186+E198+E209+E219+E227</f>
        <v>26594.6</v>
      </c>
      <c r="F228" s="118">
        <f t="shared" si="16"/>
        <v>264109.4</v>
      </c>
      <c r="G228" s="118">
        <f t="shared" si="16"/>
        <v>291928.4</v>
      </c>
      <c r="H228" s="133">
        <f t="shared" si="16"/>
        <v>1517333.2999999998</v>
      </c>
      <c r="I228" s="128">
        <f t="shared" si="16"/>
        <v>51328.1</v>
      </c>
      <c r="J228" s="128">
        <f t="shared" si="16"/>
        <v>73000</v>
      </c>
      <c r="K228" s="128">
        <f t="shared" si="16"/>
        <v>697344.9999999999</v>
      </c>
      <c r="L228" s="128">
        <f t="shared" si="16"/>
        <v>697344.9999999999</v>
      </c>
    </row>
    <row r="229" spans="1:13" ht="12.75">
      <c r="A229" s="37"/>
      <c r="B229" s="70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127">
        <f>E228-252.2</f>
        <v>26342.399999999998</v>
      </c>
    </row>
    <row r="230" spans="1:12" ht="12.75">
      <c r="A230" s="38"/>
      <c r="B230" s="71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ht="12.75">
      <c r="A231" s="199" t="s">
        <v>267</v>
      </c>
      <c r="B231" s="199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</row>
    <row r="232" spans="1:12" ht="12.75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</row>
    <row r="233" spans="1:12" ht="12.75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</row>
    <row r="234" spans="1:12" ht="11.25" customHeight="1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</row>
    <row r="235" spans="1:12" ht="12.75" hidden="1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</row>
    <row r="236" spans="1:12" ht="12.75" hidden="1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</row>
    <row r="237" spans="1:12" ht="12.75" hidden="1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</row>
    <row r="238" spans="1:12" ht="12.75" hidden="1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</row>
    <row r="239" spans="1:12" ht="12.75" hidden="1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</row>
    <row r="240" spans="1:12" ht="12.75" hidden="1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</row>
    <row r="241" spans="1:12" ht="12.75" hidden="1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</row>
    <row r="242" spans="1:12" ht="12.75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</row>
    <row r="243" spans="1:12" ht="12.75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</row>
    <row r="244" spans="1:12" ht="12.75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</row>
    <row r="245" spans="1:12" ht="12.7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</row>
    <row r="246" spans="1:12" ht="12.75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</row>
    <row r="247" spans="1:12" ht="12.75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</row>
    <row r="248" spans="1:12" ht="12.75">
      <c r="A248" s="199"/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</row>
    <row r="249" spans="1:12" ht="12.75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</row>
    <row r="250" spans="1:12" ht="12.75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</row>
    <row r="251" spans="1:12" ht="12.75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</row>
    <row r="252" spans="1:12" ht="12.75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</row>
    <row r="253" spans="1:12" ht="12.75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</row>
    <row r="254" spans="1:12" ht="12.75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</row>
    <row r="255" spans="1:12" ht="12.75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199"/>
      <c r="L255" s="199"/>
    </row>
    <row r="256" spans="1:12" ht="12.75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</row>
    <row r="257" spans="1:12" ht="12.75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</row>
    <row r="258" spans="1:12" ht="12.75">
      <c r="A258" s="199"/>
      <c r="B258" s="199"/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</row>
  </sheetData>
  <sheetProtection/>
  <mergeCells count="37">
    <mergeCell ref="A231:L258"/>
    <mergeCell ref="A220:L220"/>
    <mergeCell ref="A210:L210"/>
    <mergeCell ref="A201:L201"/>
    <mergeCell ref="A187:L188"/>
    <mergeCell ref="A176:L176"/>
    <mergeCell ref="A168:L168"/>
    <mergeCell ref="A141:L141"/>
    <mergeCell ref="A142:L142"/>
    <mergeCell ref="A143:L143"/>
    <mergeCell ref="I13:I14"/>
    <mergeCell ref="J13:J14"/>
    <mergeCell ref="K13:K14"/>
    <mergeCell ref="A11:A14"/>
    <mergeCell ref="B11:B14"/>
    <mergeCell ref="C11:L11"/>
    <mergeCell ref="C12:G12"/>
    <mergeCell ref="H12:L12"/>
    <mergeCell ref="G13:G14"/>
    <mergeCell ref="L13:L14"/>
    <mergeCell ref="A64:A65"/>
    <mergeCell ref="A66:A67"/>
    <mergeCell ref="C13:C14"/>
    <mergeCell ref="D13:D14"/>
    <mergeCell ref="E13:E14"/>
    <mergeCell ref="F13:F14"/>
    <mergeCell ref="A16:L16"/>
    <mergeCell ref="H13:H14"/>
    <mergeCell ref="A68:A69"/>
    <mergeCell ref="A70:A71"/>
    <mergeCell ref="A135:A136"/>
    <mergeCell ref="A73:A74"/>
    <mergeCell ref="A75:A76"/>
    <mergeCell ref="A128:A129"/>
    <mergeCell ref="A132:A133"/>
    <mergeCell ref="A130:A131"/>
    <mergeCell ref="A83:L83"/>
  </mergeCells>
  <printOptions/>
  <pageMargins left="0.26" right="0.2" top="0.17" bottom="0.16" header="0.5" footer="0.16"/>
  <pageSetup horizontalDpi="600" verticalDpi="600" orientation="landscape" paperSize="9" scale="91" r:id="rId1"/>
  <headerFooter alignWithMargins="0">
    <oddFooter>&amp;CСтраница &amp;P</oddFooter>
  </headerFooter>
  <rowBreaks count="3" manualBreakCount="3">
    <brk id="140" max="12" man="1"/>
    <brk id="186" max="12" man="1"/>
    <brk id="200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shuleninaea</cp:lastModifiedBy>
  <cp:lastPrinted>2013-12-18T11:44:27Z</cp:lastPrinted>
  <dcterms:created xsi:type="dcterms:W3CDTF">1996-10-08T23:32:33Z</dcterms:created>
  <dcterms:modified xsi:type="dcterms:W3CDTF">2014-01-22T12:54:34Z</dcterms:modified>
  <cp:category/>
  <cp:version/>
  <cp:contentType/>
  <cp:contentStatus/>
</cp:coreProperties>
</file>