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Раздел VIII" sheetId="1" r:id="rId1"/>
  </sheets>
  <definedNames>
    <definedName name="_xlnm.Print_Titles" localSheetId="0">'Раздел VIII'!$9:$9</definedName>
    <definedName name="_xlnm.Print_Area" localSheetId="0">'Раздел VIII'!$A$1:$T$91</definedName>
  </definedNames>
  <calcPr fullCalcOnLoad="1"/>
</workbook>
</file>

<file path=xl/sharedStrings.xml><?xml version="1.0" encoding="utf-8"?>
<sst xmlns="http://schemas.openxmlformats.org/spreadsheetml/2006/main" count="124" uniqueCount="90">
  <si>
    <t>№ п/п</t>
  </si>
  <si>
    <t>Наименование муниципального образования</t>
  </si>
  <si>
    <t>План на 2014 год</t>
  </si>
  <si>
    <t>План на 2015 год</t>
  </si>
  <si>
    <t>Итого по Московской области:</t>
  </si>
  <si>
    <t>ремонт внутридомовых инженерных систем электро-, тепло-, газо-, водоснабжения, водоотведения</t>
  </si>
  <si>
    <t>ремонт кровли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</si>
  <si>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</si>
  <si>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</si>
  <si>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</si>
  <si>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ремонт или замена лифтового оборудования, признанного непригодным для эксплуатации, ремонт лифтовых шахт</t>
  </si>
  <si>
    <t>ед. МКД</t>
  </si>
  <si>
    <t>Перечень сокращений:</t>
  </si>
  <si>
    <t>МКД - многоквартирный дом</t>
  </si>
  <si>
    <t>План на 2016 год</t>
  </si>
  <si>
    <t>Городской округ - городской округ</t>
  </si>
  <si>
    <t xml:space="preserve">Городской округ Балашиха </t>
  </si>
  <si>
    <t xml:space="preserve">Городской округ Бронницы </t>
  </si>
  <si>
    <t xml:space="preserve">Городской округ Власиха </t>
  </si>
  <si>
    <t xml:space="preserve">Городской округ Восход </t>
  </si>
  <si>
    <t xml:space="preserve">Городской округ Дзержинский </t>
  </si>
  <si>
    <t xml:space="preserve">Городской округ Долгопрудный </t>
  </si>
  <si>
    <t xml:space="preserve">Городской округ Домодедово </t>
  </si>
  <si>
    <t xml:space="preserve">Городской округ Железнодорожный </t>
  </si>
  <si>
    <t xml:space="preserve">Городской округ Жуковский </t>
  </si>
  <si>
    <t xml:space="preserve">Городской округ Дубна </t>
  </si>
  <si>
    <t xml:space="preserve">Городской округ Звенигород </t>
  </si>
  <si>
    <t xml:space="preserve">Городской округ Ивантеевка </t>
  </si>
  <si>
    <t xml:space="preserve">Городской округ Климовск </t>
  </si>
  <si>
    <t xml:space="preserve">Городской округ Коломна </t>
  </si>
  <si>
    <t>Городской округ Королёв</t>
  </si>
  <si>
    <t xml:space="preserve">Городской округ Котельники </t>
  </si>
  <si>
    <t xml:space="preserve">Городской округ Красноармейск </t>
  </si>
  <si>
    <t xml:space="preserve">Городской округ Краснознаменск </t>
  </si>
  <si>
    <t xml:space="preserve">Городской округ Лобня </t>
  </si>
  <si>
    <t xml:space="preserve">Городской округ Лосино-Петровский </t>
  </si>
  <si>
    <t xml:space="preserve">Городской округ Лыткарино </t>
  </si>
  <si>
    <t xml:space="preserve">Городской округ Молодёжный </t>
  </si>
  <si>
    <t xml:space="preserve">Городской округ Орехово-Зуево </t>
  </si>
  <si>
    <t xml:space="preserve">Городской округ Подольск </t>
  </si>
  <si>
    <t xml:space="preserve">Городской округ Протвино </t>
  </si>
  <si>
    <t>Городской округ Черноголовка</t>
  </si>
  <si>
    <t xml:space="preserve">Городской округ Химки </t>
  </si>
  <si>
    <t xml:space="preserve">Городской округ Фрязино </t>
  </si>
  <si>
    <t xml:space="preserve">Городской округ Серпухов </t>
  </si>
  <si>
    <t xml:space="preserve">Городской округ Рошаль </t>
  </si>
  <si>
    <t xml:space="preserve">Городской округ Реутов </t>
  </si>
  <si>
    <t xml:space="preserve">Городской округ Пущино </t>
  </si>
  <si>
    <t xml:space="preserve">Городской округ Электрогорск </t>
  </si>
  <si>
    <t xml:space="preserve">Городской округ Электросталь </t>
  </si>
  <si>
    <t>Волоколамский муниципальный район</t>
  </si>
  <si>
    <t>Воскресенский муниципальный район</t>
  </si>
  <si>
    <t>Дмитровский муниципальный район</t>
  </si>
  <si>
    <t>Егорьевский муниципальный район</t>
  </si>
  <si>
    <t>Зарайский муниципальный район</t>
  </si>
  <si>
    <t>Истринский муниципальный район</t>
  </si>
  <si>
    <t>Каширский муниципальный район</t>
  </si>
  <si>
    <t>Клинский муниципальный район</t>
  </si>
  <si>
    <t>Коломенский муниципальный район</t>
  </si>
  <si>
    <t>Красногорский муниципальный район</t>
  </si>
  <si>
    <t>Ленинский муниципальный район</t>
  </si>
  <si>
    <t>Лотошинский муниципальный район</t>
  </si>
  <si>
    <t>Луховицкий муниципальный район</t>
  </si>
  <si>
    <t>Люберецкий муниципальный район</t>
  </si>
  <si>
    <t>Можайский муниципальный район</t>
  </si>
  <si>
    <t>Мытищинский муниципальный район</t>
  </si>
  <si>
    <t>Наро-Фоминский муниципальный район</t>
  </si>
  <si>
    <t>Ногинский муниципальный район</t>
  </si>
  <si>
    <t>Одинцовский муниципальный район</t>
  </si>
  <si>
    <t>Озёрский муниципальный район</t>
  </si>
  <si>
    <t>Орехово-Зуевский муниципальный район</t>
  </si>
  <si>
    <t>Павлово-Посадский муниципальный район</t>
  </si>
  <si>
    <t>Подольский муниципальный район</t>
  </si>
  <si>
    <t>Пушкинский муниципальный район</t>
  </si>
  <si>
    <t>Раменский муниципальный район</t>
  </si>
  <si>
    <t>Рузский муниципальный район</t>
  </si>
  <si>
    <t>Сергиево-Посадский муниципальный район</t>
  </si>
  <si>
    <t>Серебряно-Прудский муниципальный район</t>
  </si>
  <si>
    <t>Серпуховский муниципальный район</t>
  </si>
  <si>
    <t>Солнечногорский муниципальный район</t>
  </si>
  <si>
    <t>Ступинский муниципальный район</t>
  </si>
  <si>
    <t>Талдомский муниципальный район</t>
  </si>
  <si>
    <t>Чеховский муниципальный район</t>
  </si>
  <si>
    <t>Шатурский муниципальный район</t>
  </si>
  <si>
    <t>Шаховской муниципальный район</t>
  </si>
  <si>
    <t>Щёлковский муниципальный район</t>
  </si>
  <si>
    <t>Городской округ Звездный городок</t>
  </si>
  <si>
    <t xml:space="preserve">
«XIII. Планируемые показатели выполнения работ по капитальному ремонту многоквартирных домов на 2014-2016 годы
</t>
  </si>
  <si>
    <t xml:space="preserve">Приложение 13
к постановлению 
Правительства Московской области
от_____________№______________
</t>
  </si>
  <si>
    <t>установка узлов управления и регулирования потребления тепловой энергии, горячей воды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</si>
</sst>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4">
    <font>
      <sz val="11"/>
      <color indexed="8"/>
      <name val="Calibri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b/>
      <sz val="2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Fill="0" applyProtection="0">
      <alignment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3" fontId="10" fillId="0" borderId="13" xfId="0" applyNumberFormat="1" applyFont="1" applyFill="1" applyBorder="1" applyAlignment="1" applyProtection="1">
      <alignment horizontal="center" vertical="center" wrapText="1" shrinkToFit="1"/>
      <protection/>
    </xf>
    <xf numFmtId="3" fontId="10" fillId="0" borderId="14" xfId="0" applyNumberFormat="1" applyFont="1" applyFill="1" applyBorder="1" applyAlignment="1" applyProtection="1">
      <alignment horizontal="center" vertical="center" wrapText="1" shrinkToFit="1"/>
      <protection/>
    </xf>
    <xf numFmtId="3" fontId="10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 wrapText="1" shrinkToFit="1"/>
      <protection/>
    </xf>
    <xf numFmtId="3" fontId="4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left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3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0" xfId="52" applyNumberFormat="1" applyFont="1" applyFill="1" applyAlignment="1" applyProtection="1">
      <alignment horizontal="left" vertical="center" wrapText="1"/>
      <protection/>
    </xf>
    <xf numFmtId="3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" fontId="9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8" xfId="0" applyNumberFormat="1" applyFont="1" applyFill="1" applyBorder="1" applyAlignment="1" applyProtection="1">
      <alignment horizontal="center" vertical="center" wrapText="1"/>
      <protection/>
    </xf>
    <xf numFmtId="4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left" vertical="center"/>
      <protection/>
    </xf>
    <xf numFmtId="3" fontId="9" fillId="0" borderId="0" xfId="52" applyNumberFormat="1" applyFont="1" applyFill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87"/>
  <sheetViews>
    <sheetView tabSelected="1" view="pageLayout" showRuler="0" zoomScale="70" zoomScaleSheetLayoutView="90" zoomScalePageLayoutView="70" workbookViewId="0" topLeftCell="C4">
      <selection activeCell="U38" sqref="U38"/>
    </sheetView>
  </sheetViews>
  <sheetFormatPr defaultColWidth="9.140625" defaultRowHeight="15.75" customHeight="1"/>
  <cols>
    <col min="1" max="1" width="4.140625" style="3" customWidth="1"/>
    <col min="2" max="2" width="43.28125" style="4" customWidth="1"/>
    <col min="3" max="3" width="11.140625" style="5" customWidth="1"/>
    <col min="4" max="4" width="13.28125" style="5" customWidth="1"/>
    <col min="5" max="5" width="17.28125" style="5" customWidth="1"/>
    <col min="6" max="6" width="11.00390625" style="5" customWidth="1"/>
    <col min="7" max="7" width="14.140625" style="5" customWidth="1"/>
    <col min="8" max="8" width="12.57421875" style="5" customWidth="1"/>
    <col min="9" max="9" width="9.7109375" style="5" customWidth="1"/>
    <col min="10" max="10" width="13.140625" style="5" customWidth="1"/>
    <col min="11" max="11" width="12.28125" style="5" customWidth="1"/>
    <col min="12" max="12" width="10.7109375" style="5" customWidth="1"/>
    <col min="13" max="13" width="11.421875" style="5" customWidth="1"/>
    <col min="14" max="14" width="13.421875" style="5" customWidth="1"/>
    <col min="15" max="15" width="10.8515625" style="5" customWidth="1"/>
    <col min="16" max="16" width="10.7109375" style="5" customWidth="1"/>
    <col min="17" max="17" width="12.140625" style="5" customWidth="1"/>
    <col min="18" max="19" width="13.140625" style="5" customWidth="1"/>
    <col min="20" max="20" width="14.140625" style="36" customWidth="1"/>
    <col min="21" max="21" width="25.140625" style="7" customWidth="1"/>
    <col min="22" max="35" width="9.140625" style="7" customWidth="1"/>
  </cols>
  <sheetData>
    <row r="1" spans="12:21" ht="96.75" customHeight="1">
      <c r="L1" s="4"/>
      <c r="M1" s="4"/>
      <c r="N1" s="4"/>
      <c r="O1" s="4"/>
      <c r="P1" s="4"/>
      <c r="Q1" s="6"/>
      <c r="R1" s="42" t="s">
        <v>88</v>
      </c>
      <c r="S1" s="42"/>
      <c r="T1" s="42"/>
      <c r="U1" s="42"/>
    </row>
    <row r="2" spans="12:21" ht="27" customHeight="1">
      <c r="L2" s="4"/>
      <c r="M2" s="4"/>
      <c r="N2" s="4"/>
      <c r="O2" s="4"/>
      <c r="P2" s="4"/>
      <c r="Q2" s="6"/>
      <c r="R2" s="42"/>
      <c r="S2" s="42"/>
      <c r="T2" s="42"/>
      <c r="U2" s="42"/>
    </row>
    <row r="3" spans="12:21" ht="27.75" customHeight="1">
      <c r="L3" s="4"/>
      <c r="M3" s="4"/>
      <c r="N3" s="4"/>
      <c r="O3" s="4"/>
      <c r="P3" s="4"/>
      <c r="Q3" s="6"/>
      <c r="R3" s="42"/>
      <c r="S3" s="42"/>
      <c r="T3" s="42"/>
      <c r="U3" s="42"/>
    </row>
    <row r="4" spans="1:244" ht="71.25" customHeight="1">
      <c r="A4" s="50" t="s">
        <v>87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  <c r="S4" s="51"/>
      <c r="T4" s="8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pans="1:22" ht="63" customHeight="1">
      <c r="A5" s="52" t="s">
        <v>0</v>
      </c>
      <c r="B5" s="62" t="s">
        <v>1</v>
      </c>
      <c r="C5" s="46" t="s">
        <v>5</v>
      </c>
      <c r="D5" s="47"/>
      <c r="E5" s="48"/>
      <c r="F5" s="43" t="s">
        <v>6</v>
      </c>
      <c r="G5" s="44"/>
      <c r="H5" s="45"/>
      <c r="I5" s="43" t="s">
        <v>7</v>
      </c>
      <c r="J5" s="44"/>
      <c r="K5" s="45"/>
      <c r="L5" s="43" t="s">
        <v>8</v>
      </c>
      <c r="M5" s="44"/>
      <c r="N5" s="45"/>
      <c r="O5" s="43" t="s">
        <v>9</v>
      </c>
      <c r="P5" s="44"/>
      <c r="Q5" s="44"/>
      <c r="R5" s="60" t="s">
        <v>10</v>
      </c>
      <c r="S5" s="60"/>
      <c r="T5" s="61"/>
      <c r="U5" s="12" t="s">
        <v>89</v>
      </c>
      <c r="V5" s="13"/>
    </row>
    <row r="6" spans="1:21" ht="15.75" customHeight="1">
      <c r="A6" s="59"/>
      <c r="B6" s="62"/>
      <c r="C6" s="52" t="s">
        <v>2</v>
      </c>
      <c r="D6" s="52" t="s">
        <v>3</v>
      </c>
      <c r="E6" s="52" t="s">
        <v>14</v>
      </c>
      <c r="F6" s="52" t="s">
        <v>2</v>
      </c>
      <c r="G6" s="52" t="s">
        <v>3</v>
      </c>
      <c r="H6" s="52" t="s">
        <v>14</v>
      </c>
      <c r="I6" s="52" t="s">
        <v>2</v>
      </c>
      <c r="J6" s="52" t="s">
        <v>3</v>
      </c>
      <c r="K6" s="52" t="s">
        <v>14</v>
      </c>
      <c r="L6" s="52" t="s">
        <v>2</v>
      </c>
      <c r="M6" s="52" t="s">
        <v>3</v>
      </c>
      <c r="N6" s="52" t="s">
        <v>14</v>
      </c>
      <c r="O6" s="52" t="s">
        <v>2</v>
      </c>
      <c r="P6" s="52" t="s">
        <v>3</v>
      </c>
      <c r="Q6" s="63" t="s">
        <v>14</v>
      </c>
      <c r="R6" s="49" t="s">
        <v>2</v>
      </c>
      <c r="S6" s="49" t="s">
        <v>3</v>
      </c>
      <c r="T6" s="54" t="s">
        <v>14</v>
      </c>
      <c r="U6" s="49" t="s">
        <v>14</v>
      </c>
    </row>
    <row r="7" spans="1:21" ht="24.75" customHeight="1">
      <c r="A7" s="59"/>
      <c r="B7" s="6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64"/>
      <c r="R7" s="49"/>
      <c r="S7" s="49"/>
      <c r="T7" s="54"/>
      <c r="U7" s="49"/>
    </row>
    <row r="8" spans="1:21" ht="15.75" customHeight="1">
      <c r="A8" s="53"/>
      <c r="B8" s="62"/>
      <c r="C8" s="15" t="s">
        <v>11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15" t="s">
        <v>11</v>
      </c>
      <c r="J8" s="15" t="s">
        <v>11</v>
      </c>
      <c r="K8" s="15" t="s">
        <v>11</v>
      </c>
      <c r="L8" s="15" t="s">
        <v>11</v>
      </c>
      <c r="M8" s="15" t="s">
        <v>11</v>
      </c>
      <c r="N8" s="15" t="s">
        <v>11</v>
      </c>
      <c r="O8" s="15" t="s">
        <v>11</v>
      </c>
      <c r="P8" s="15" t="s">
        <v>11</v>
      </c>
      <c r="Q8" s="15" t="s">
        <v>11</v>
      </c>
      <c r="R8" s="15" t="s">
        <v>11</v>
      </c>
      <c r="S8" s="15" t="s">
        <v>11</v>
      </c>
      <c r="T8" s="16" t="s">
        <v>11</v>
      </c>
      <c r="U8" s="17" t="s">
        <v>11</v>
      </c>
    </row>
    <row r="9" spans="1:21" ht="15.75" customHeight="1">
      <c r="A9" s="15">
        <v>1</v>
      </c>
      <c r="B9" s="10">
        <v>2</v>
      </c>
      <c r="C9" s="15">
        <v>3</v>
      </c>
      <c r="D9" s="10">
        <v>4</v>
      </c>
      <c r="E9" s="15">
        <v>5</v>
      </c>
      <c r="F9" s="10">
        <v>6</v>
      </c>
      <c r="G9" s="15">
        <v>7</v>
      </c>
      <c r="H9" s="10">
        <v>8</v>
      </c>
      <c r="I9" s="15">
        <v>9</v>
      </c>
      <c r="J9" s="10">
        <v>10</v>
      </c>
      <c r="K9" s="15">
        <v>11</v>
      </c>
      <c r="L9" s="10">
        <v>12</v>
      </c>
      <c r="M9" s="15">
        <v>13</v>
      </c>
      <c r="N9" s="10">
        <v>14</v>
      </c>
      <c r="O9" s="15">
        <v>15</v>
      </c>
      <c r="P9" s="10">
        <v>16</v>
      </c>
      <c r="Q9" s="15">
        <v>17</v>
      </c>
      <c r="R9" s="10">
        <v>18</v>
      </c>
      <c r="S9" s="15">
        <v>19</v>
      </c>
      <c r="T9" s="11">
        <v>20</v>
      </c>
      <c r="U9" s="14">
        <v>21</v>
      </c>
    </row>
    <row r="10" spans="1:21" ht="18.75" customHeight="1">
      <c r="A10" s="57" t="s">
        <v>4</v>
      </c>
      <c r="B10" s="58"/>
      <c r="C10" s="18">
        <f>SUM(C11:C81)</f>
        <v>13</v>
      </c>
      <c r="D10" s="18">
        <f aca="true" t="shared" si="0" ref="D10:U10">SUM(D11:D81)</f>
        <v>1396</v>
      </c>
      <c r="E10" s="18">
        <f t="shared" si="0"/>
        <v>1967</v>
      </c>
      <c r="F10" s="18">
        <f>SUM(F11:F81)</f>
        <v>283</v>
      </c>
      <c r="G10" s="18">
        <f t="shared" si="0"/>
        <v>2237</v>
      </c>
      <c r="H10" s="18">
        <f t="shared" si="0"/>
        <v>1833</v>
      </c>
      <c r="I10" s="18">
        <f t="shared" si="0"/>
        <v>13</v>
      </c>
      <c r="J10" s="18">
        <f t="shared" si="0"/>
        <v>29</v>
      </c>
      <c r="K10" s="18">
        <f t="shared" si="0"/>
        <v>61</v>
      </c>
      <c r="L10" s="18">
        <f t="shared" si="0"/>
        <v>7</v>
      </c>
      <c r="M10" s="18">
        <f t="shared" si="0"/>
        <v>691</v>
      </c>
      <c r="N10" s="18">
        <f t="shared" si="0"/>
        <v>929</v>
      </c>
      <c r="O10" s="18">
        <f t="shared" si="0"/>
        <v>0</v>
      </c>
      <c r="P10" s="18">
        <f t="shared" si="0"/>
        <v>167</v>
      </c>
      <c r="Q10" s="18">
        <f t="shared" si="0"/>
        <v>434</v>
      </c>
      <c r="R10" s="18">
        <f t="shared" si="0"/>
        <v>637</v>
      </c>
      <c r="S10" s="18">
        <f t="shared" si="0"/>
        <v>722</v>
      </c>
      <c r="T10" s="19">
        <f t="shared" si="0"/>
        <v>699</v>
      </c>
      <c r="U10" s="20">
        <f t="shared" si="0"/>
        <v>20</v>
      </c>
    </row>
    <row r="11" spans="1:244" ht="21.75" customHeight="1" hidden="1">
      <c r="A11" s="17">
        <v>1</v>
      </c>
      <c r="B11" s="21" t="s">
        <v>16</v>
      </c>
      <c r="C11" s="14">
        <v>2</v>
      </c>
      <c r="D11" s="22">
        <f>27+2</f>
        <v>29</v>
      </c>
      <c r="E11" s="22">
        <f>2+27+35</f>
        <v>64</v>
      </c>
      <c r="F11" s="23">
        <v>1</v>
      </c>
      <c r="G11" s="23">
        <f>30+12</f>
        <v>42</v>
      </c>
      <c r="H11" s="23">
        <f>1+26+53+40</f>
        <v>120</v>
      </c>
      <c r="I11" s="23"/>
      <c r="J11" s="24"/>
      <c r="K11" s="24"/>
      <c r="L11" s="24"/>
      <c r="M11" s="24">
        <f>2</f>
        <v>2</v>
      </c>
      <c r="N11" s="24">
        <v>11</v>
      </c>
      <c r="O11" s="23"/>
      <c r="P11" s="24">
        <v>1</v>
      </c>
      <c r="Q11" s="25">
        <f>1+1</f>
        <v>2</v>
      </c>
      <c r="R11" s="24">
        <v>20</v>
      </c>
      <c r="S11" s="24">
        <v>26</v>
      </c>
      <c r="T11" s="26">
        <f>4+54</f>
        <v>58</v>
      </c>
      <c r="U11" s="1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</row>
    <row r="12" spans="1:244" ht="21" customHeight="1" hidden="1">
      <c r="A12" s="17">
        <v>2</v>
      </c>
      <c r="B12" s="28" t="s">
        <v>17</v>
      </c>
      <c r="C12" s="29"/>
      <c r="D12" s="22">
        <v>4</v>
      </c>
      <c r="E12" s="22">
        <f>2+10</f>
        <v>12</v>
      </c>
      <c r="F12" s="23"/>
      <c r="G12" s="23">
        <f>6+4</f>
        <v>10</v>
      </c>
      <c r="H12" s="23">
        <v>3</v>
      </c>
      <c r="I12" s="23"/>
      <c r="J12" s="24"/>
      <c r="K12" s="24"/>
      <c r="L12" s="24"/>
      <c r="M12" s="24">
        <v>6</v>
      </c>
      <c r="N12" s="24">
        <v>3</v>
      </c>
      <c r="O12" s="23"/>
      <c r="P12" s="24"/>
      <c r="Q12" s="25"/>
      <c r="R12" s="24"/>
      <c r="S12" s="24"/>
      <c r="T12" s="26"/>
      <c r="U12" s="1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21" ht="19.5" customHeight="1" hidden="1">
      <c r="A13" s="17">
        <v>3</v>
      </c>
      <c r="B13" s="30" t="s">
        <v>18</v>
      </c>
      <c r="C13" s="31"/>
      <c r="D13" s="22">
        <v>1</v>
      </c>
      <c r="E13" s="22">
        <f>9+1</f>
        <v>10</v>
      </c>
      <c r="F13" s="32">
        <v>2</v>
      </c>
      <c r="G13" s="32">
        <f>7</f>
        <v>7</v>
      </c>
      <c r="H13" s="23">
        <v>2</v>
      </c>
      <c r="I13" s="32"/>
      <c r="J13" s="32"/>
      <c r="K13" s="24"/>
      <c r="L13" s="32"/>
      <c r="M13" s="24">
        <v>1</v>
      </c>
      <c r="N13" s="24">
        <v>7</v>
      </c>
      <c r="O13" s="32"/>
      <c r="P13" s="24">
        <v>2</v>
      </c>
      <c r="Q13" s="25">
        <f>2+6</f>
        <v>8</v>
      </c>
      <c r="R13" s="32">
        <v>3</v>
      </c>
      <c r="S13" s="32">
        <v>4</v>
      </c>
      <c r="T13" s="26">
        <v>2</v>
      </c>
      <c r="U13" s="33"/>
    </row>
    <row r="14" spans="1:21" ht="18.75" customHeight="1" hidden="1">
      <c r="A14" s="17">
        <v>4</v>
      </c>
      <c r="B14" s="30" t="s">
        <v>19</v>
      </c>
      <c r="C14" s="31"/>
      <c r="D14" s="22"/>
      <c r="E14" s="22">
        <v>1</v>
      </c>
      <c r="F14" s="32"/>
      <c r="G14" s="32"/>
      <c r="H14" s="23"/>
      <c r="I14" s="32"/>
      <c r="J14" s="32"/>
      <c r="K14" s="24">
        <v>1</v>
      </c>
      <c r="L14" s="32"/>
      <c r="M14" s="24">
        <v>5</v>
      </c>
      <c r="N14" s="24">
        <v>3</v>
      </c>
      <c r="O14" s="32"/>
      <c r="P14" s="24"/>
      <c r="Q14" s="25">
        <v>2</v>
      </c>
      <c r="R14" s="32"/>
      <c r="S14" s="32"/>
      <c r="T14" s="26"/>
      <c r="U14" s="33"/>
    </row>
    <row r="15" spans="1:21" ht="18.75" customHeight="1" hidden="1">
      <c r="A15" s="17">
        <v>5</v>
      </c>
      <c r="B15" s="30" t="s">
        <v>20</v>
      </c>
      <c r="C15" s="31"/>
      <c r="D15" s="22">
        <v>1</v>
      </c>
      <c r="E15" s="22">
        <f>1+1</f>
        <v>2</v>
      </c>
      <c r="F15" s="32"/>
      <c r="G15" s="32">
        <v>4</v>
      </c>
      <c r="H15" s="23">
        <f>4+7</f>
        <v>11</v>
      </c>
      <c r="I15" s="32"/>
      <c r="J15" s="32"/>
      <c r="K15" s="24"/>
      <c r="L15" s="32"/>
      <c r="M15" s="24"/>
      <c r="N15" s="24"/>
      <c r="O15" s="32"/>
      <c r="P15" s="24"/>
      <c r="Q15" s="25"/>
      <c r="R15" s="32">
        <v>11</v>
      </c>
      <c r="S15" s="32">
        <v>7</v>
      </c>
      <c r="T15" s="26">
        <f>7+1</f>
        <v>8</v>
      </c>
      <c r="U15" s="33"/>
    </row>
    <row r="16" spans="1:21" ht="18.75" customHeight="1" hidden="1">
      <c r="A16" s="17">
        <v>6</v>
      </c>
      <c r="B16" s="30" t="s">
        <v>21</v>
      </c>
      <c r="C16" s="31"/>
      <c r="D16" s="22">
        <f>31+4</f>
        <v>35</v>
      </c>
      <c r="E16" s="22">
        <f>16+31-3</f>
        <v>44</v>
      </c>
      <c r="F16" s="32"/>
      <c r="G16" s="32">
        <f>25+2+11+2</f>
        <v>40</v>
      </c>
      <c r="H16" s="23">
        <f>25-11+2+1+1+9</f>
        <v>27</v>
      </c>
      <c r="I16" s="32"/>
      <c r="J16" s="32"/>
      <c r="K16" s="24">
        <v>1</v>
      </c>
      <c r="L16" s="32"/>
      <c r="M16" s="24">
        <f>23+4</f>
        <v>27</v>
      </c>
      <c r="N16" s="24">
        <f>23-9+1+2+2+11</f>
        <v>30</v>
      </c>
      <c r="O16" s="32"/>
      <c r="P16" s="24">
        <v>25</v>
      </c>
      <c r="Q16" s="25">
        <f>25+11</f>
        <v>36</v>
      </c>
      <c r="R16" s="32">
        <v>0</v>
      </c>
      <c r="S16" s="32">
        <v>3</v>
      </c>
      <c r="T16" s="26">
        <v>3</v>
      </c>
      <c r="U16" s="33">
        <v>1</v>
      </c>
    </row>
    <row r="17" spans="1:21" ht="18.75" customHeight="1" hidden="1">
      <c r="A17" s="17">
        <v>7</v>
      </c>
      <c r="B17" s="30" t="s">
        <v>22</v>
      </c>
      <c r="C17" s="31"/>
      <c r="D17" s="22">
        <v>24</v>
      </c>
      <c r="E17" s="22">
        <f>24-3+8</f>
        <v>29</v>
      </c>
      <c r="F17" s="32"/>
      <c r="G17" s="32">
        <v>26</v>
      </c>
      <c r="H17" s="23">
        <f>26-14+16</f>
        <v>28</v>
      </c>
      <c r="I17" s="32"/>
      <c r="J17" s="32">
        <v>15</v>
      </c>
      <c r="K17" s="24">
        <f>15-3+5</f>
        <v>17</v>
      </c>
      <c r="L17" s="32"/>
      <c r="M17" s="24">
        <v>20</v>
      </c>
      <c r="N17" s="24">
        <f>20-6+25</f>
        <v>39</v>
      </c>
      <c r="O17" s="32"/>
      <c r="P17" s="24">
        <v>8</v>
      </c>
      <c r="Q17" s="25">
        <f>8+8</f>
        <v>16</v>
      </c>
      <c r="R17" s="32">
        <v>17</v>
      </c>
      <c r="S17" s="32">
        <v>6</v>
      </c>
      <c r="T17" s="26">
        <f>5+4</f>
        <v>9</v>
      </c>
      <c r="U17" s="33">
        <v>10</v>
      </c>
    </row>
    <row r="18" spans="1:21" ht="18.75" customHeight="1" hidden="1">
      <c r="A18" s="17">
        <v>8</v>
      </c>
      <c r="B18" s="30" t="s">
        <v>25</v>
      </c>
      <c r="C18" s="31"/>
      <c r="D18" s="22"/>
      <c r="E18" s="22"/>
      <c r="F18" s="32"/>
      <c r="G18" s="32">
        <v>0</v>
      </c>
      <c r="H18" s="23"/>
      <c r="I18" s="32"/>
      <c r="J18" s="32"/>
      <c r="K18" s="24"/>
      <c r="L18" s="32"/>
      <c r="M18" s="24"/>
      <c r="N18" s="24"/>
      <c r="O18" s="32"/>
      <c r="P18" s="24"/>
      <c r="Q18" s="25"/>
      <c r="R18" s="32">
        <v>7</v>
      </c>
      <c r="S18" s="32">
        <v>21</v>
      </c>
      <c r="T18" s="26">
        <v>10</v>
      </c>
      <c r="U18" s="33"/>
    </row>
    <row r="19" spans="1:21" ht="18.75" customHeight="1" hidden="1">
      <c r="A19" s="17">
        <v>9</v>
      </c>
      <c r="B19" s="30" t="s">
        <v>23</v>
      </c>
      <c r="C19" s="31"/>
      <c r="D19" s="22">
        <v>36</v>
      </c>
      <c r="E19" s="22">
        <f>38</f>
        <v>38</v>
      </c>
      <c r="F19" s="32">
        <v>4</v>
      </c>
      <c r="G19" s="32">
        <f>33+1</f>
        <v>34</v>
      </c>
      <c r="H19" s="23">
        <f>33-9</f>
        <v>24</v>
      </c>
      <c r="I19" s="32"/>
      <c r="J19" s="32"/>
      <c r="K19" s="24"/>
      <c r="L19" s="32"/>
      <c r="M19" s="24">
        <v>4</v>
      </c>
      <c r="N19" s="24"/>
      <c r="O19" s="32"/>
      <c r="P19" s="24"/>
      <c r="Q19" s="25"/>
      <c r="R19" s="32">
        <v>20</v>
      </c>
      <c r="S19" s="32">
        <v>26</v>
      </c>
      <c r="T19" s="26"/>
      <c r="U19" s="33"/>
    </row>
    <row r="20" spans="1:21" ht="18.75" customHeight="1" hidden="1">
      <c r="A20" s="17">
        <v>10</v>
      </c>
      <c r="B20" s="30" t="s">
        <v>24</v>
      </c>
      <c r="C20" s="31"/>
      <c r="D20" s="22">
        <v>3</v>
      </c>
      <c r="E20" s="22">
        <f>3+5</f>
        <v>8</v>
      </c>
      <c r="F20" s="32"/>
      <c r="G20" s="32">
        <f>21+3</f>
        <v>24</v>
      </c>
      <c r="H20" s="23">
        <f>21+8</f>
        <v>29</v>
      </c>
      <c r="I20" s="32"/>
      <c r="J20" s="32"/>
      <c r="K20" s="24"/>
      <c r="L20" s="32"/>
      <c r="M20" s="24">
        <v>8</v>
      </c>
      <c r="N20" s="24">
        <f>8+11</f>
        <v>19</v>
      </c>
      <c r="O20" s="32"/>
      <c r="P20" s="24"/>
      <c r="Q20" s="25">
        <v>10</v>
      </c>
      <c r="R20" s="32">
        <v>30</v>
      </c>
      <c r="S20" s="32">
        <v>26</v>
      </c>
      <c r="T20" s="26">
        <f>24+3</f>
        <v>27</v>
      </c>
      <c r="U20" s="33"/>
    </row>
    <row r="21" spans="1:21" ht="18.75" customHeight="1" hidden="1">
      <c r="A21" s="17">
        <v>11</v>
      </c>
      <c r="B21" s="30" t="s">
        <v>86</v>
      </c>
      <c r="C21" s="31"/>
      <c r="D21" s="22">
        <v>2</v>
      </c>
      <c r="E21" s="22">
        <f>2+1</f>
        <v>3</v>
      </c>
      <c r="F21" s="32"/>
      <c r="G21" s="32">
        <f>3+5</f>
        <v>8</v>
      </c>
      <c r="H21" s="23">
        <f>3+1</f>
        <v>4</v>
      </c>
      <c r="I21" s="32"/>
      <c r="J21" s="32"/>
      <c r="K21" s="24"/>
      <c r="L21" s="32"/>
      <c r="M21" s="24">
        <v>2</v>
      </c>
      <c r="N21" s="24">
        <f>2+2+1</f>
        <v>5</v>
      </c>
      <c r="O21" s="32"/>
      <c r="P21" s="24">
        <v>2</v>
      </c>
      <c r="Q21" s="25">
        <v>2</v>
      </c>
      <c r="R21" s="32">
        <v>3</v>
      </c>
      <c r="S21" s="32">
        <v>3</v>
      </c>
      <c r="T21" s="26"/>
      <c r="U21" s="33"/>
    </row>
    <row r="22" spans="1:21" ht="18.75" customHeight="1" hidden="1">
      <c r="A22" s="17">
        <v>12</v>
      </c>
      <c r="B22" s="30" t="s">
        <v>26</v>
      </c>
      <c r="C22" s="31"/>
      <c r="D22" s="22">
        <v>7</v>
      </c>
      <c r="E22" s="22">
        <f>7+1</f>
        <v>8</v>
      </c>
      <c r="F22" s="32"/>
      <c r="G22" s="32">
        <v>6</v>
      </c>
      <c r="H22" s="23">
        <f>6-4+3+1</f>
        <v>6</v>
      </c>
      <c r="I22" s="32"/>
      <c r="J22" s="32"/>
      <c r="K22" s="24"/>
      <c r="L22" s="32"/>
      <c r="M22" s="24"/>
      <c r="N22" s="24">
        <v>7</v>
      </c>
      <c r="O22" s="32"/>
      <c r="P22" s="24"/>
      <c r="Q22" s="25"/>
      <c r="R22" s="32"/>
      <c r="S22" s="32"/>
      <c r="T22" s="26"/>
      <c r="U22" s="33"/>
    </row>
    <row r="23" spans="1:21" ht="18.75" customHeight="1" hidden="1">
      <c r="A23" s="17">
        <v>13</v>
      </c>
      <c r="B23" s="30" t="s">
        <v>27</v>
      </c>
      <c r="C23" s="31"/>
      <c r="D23" s="22">
        <v>9</v>
      </c>
      <c r="E23" s="22">
        <f>9-2+1</f>
        <v>8</v>
      </c>
      <c r="F23" s="32"/>
      <c r="G23" s="32">
        <v>10</v>
      </c>
      <c r="H23" s="23">
        <f>10-2+3</f>
        <v>11</v>
      </c>
      <c r="I23" s="32"/>
      <c r="J23" s="32">
        <v>1</v>
      </c>
      <c r="K23" s="24">
        <f>1+1</f>
        <v>2</v>
      </c>
      <c r="L23" s="32"/>
      <c r="M23" s="24">
        <v>9</v>
      </c>
      <c r="N23" s="24">
        <f>8+1</f>
        <v>9</v>
      </c>
      <c r="O23" s="32"/>
      <c r="P23" s="24"/>
      <c r="Q23" s="25">
        <v>1</v>
      </c>
      <c r="R23" s="32">
        <v>4</v>
      </c>
      <c r="S23" s="32">
        <v>4</v>
      </c>
      <c r="T23" s="26">
        <f>10+1</f>
        <v>11</v>
      </c>
      <c r="U23" s="33"/>
    </row>
    <row r="24" spans="1:21" ht="18.75" customHeight="1" hidden="1">
      <c r="A24" s="17">
        <v>14</v>
      </c>
      <c r="B24" s="30" t="s">
        <v>28</v>
      </c>
      <c r="C24" s="31"/>
      <c r="D24" s="22">
        <v>7</v>
      </c>
      <c r="E24" s="22">
        <f>7</f>
        <v>7</v>
      </c>
      <c r="F24" s="32"/>
      <c r="G24" s="32">
        <v>7</v>
      </c>
      <c r="H24" s="23">
        <v>7</v>
      </c>
      <c r="I24" s="32"/>
      <c r="J24" s="32"/>
      <c r="K24" s="24"/>
      <c r="L24" s="32"/>
      <c r="M24" s="24">
        <v>7</v>
      </c>
      <c r="N24" s="24">
        <v>7</v>
      </c>
      <c r="O24" s="32"/>
      <c r="P24" s="24"/>
      <c r="Q24" s="25"/>
      <c r="R24" s="32">
        <v>16</v>
      </c>
      <c r="S24" s="32">
        <v>7</v>
      </c>
      <c r="T24" s="26"/>
      <c r="U24" s="33"/>
    </row>
    <row r="25" spans="1:21" ht="18.75" customHeight="1" hidden="1">
      <c r="A25" s="17">
        <v>15</v>
      </c>
      <c r="B25" s="30" t="s">
        <v>29</v>
      </c>
      <c r="C25" s="31"/>
      <c r="D25" s="22">
        <v>48</v>
      </c>
      <c r="E25" s="22">
        <v>48</v>
      </c>
      <c r="F25" s="32">
        <v>28</v>
      </c>
      <c r="G25" s="32">
        <v>81</v>
      </c>
      <c r="H25" s="23">
        <f>81-78</f>
        <v>3</v>
      </c>
      <c r="I25" s="32"/>
      <c r="J25" s="32"/>
      <c r="K25" s="24"/>
      <c r="L25" s="32"/>
      <c r="M25" s="24">
        <v>14</v>
      </c>
      <c r="N25" s="24">
        <v>13</v>
      </c>
      <c r="O25" s="32"/>
      <c r="P25" s="24"/>
      <c r="Q25" s="25"/>
      <c r="R25" s="32">
        <v>5</v>
      </c>
      <c r="S25" s="32">
        <v>1</v>
      </c>
      <c r="T25" s="26">
        <v>6</v>
      </c>
      <c r="U25" s="33"/>
    </row>
    <row r="26" spans="1:21" ht="18.75" customHeight="1" hidden="1">
      <c r="A26" s="17">
        <v>16</v>
      </c>
      <c r="B26" s="30" t="s">
        <v>30</v>
      </c>
      <c r="C26" s="31"/>
      <c r="D26" s="22">
        <v>31</v>
      </c>
      <c r="E26" s="22">
        <f>31+16</f>
        <v>47</v>
      </c>
      <c r="F26" s="32"/>
      <c r="G26" s="32">
        <v>21</v>
      </c>
      <c r="H26" s="23">
        <f>21-9+12</f>
        <v>24</v>
      </c>
      <c r="I26" s="32"/>
      <c r="J26" s="32"/>
      <c r="K26" s="24"/>
      <c r="L26" s="32"/>
      <c r="M26" s="24">
        <v>3</v>
      </c>
      <c r="N26" s="24">
        <v>8</v>
      </c>
      <c r="O26" s="32"/>
      <c r="P26" s="24"/>
      <c r="Q26" s="25">
        <v>2</v>
      </c>
      <c r="R26" s="32">
        <v>9</v>
      </c>
      <c r="S26" s="32">
        <v>30</v>
      </c>
      <c r="T26" s="26">
        <v>20</v>
      </c>
      <c r="U26" s="33"/>
    </row>
    <row r="27" spans="1:21" ht="18.75" customHeight="1" hidden="1">
      <c r="A27" s="17">
        <v>17</v>
      </c>
      <c r="B27" s="30" t="s">
        <v>31</v>
      </c>
      <c r="C27" s="31"/>
      <c r="D27" s="22"/>
      <c r="E27" s="22">
        <v>8</v>
      </c>
      <c r="F27" s="32">
        <v>1</v>
      </c>
      <c r="G27" s="32">
        <v>4</v>
      </c>
      <c r="H27" s="23">
        <f>4+5</f>
        <v>9</v>
      </c>
      <c r="I27" s="32"/>
      <c r="J27" s="32"/>
      <c r="K27" s="24"/>
      <c r="L27" s="32"/>
      <c r="M27" s="24"/>
      <c r="N27" s="24">
        <v>3</v>
      </c>
      <c r="O27" s="32"/>
      <c r="P27" s="24"/>
      <c r="Q27" s="25">
        <v>1</v>
      </c>
      <c r="R27" s="32">
        <v>2</v>
      </c>
      <c r="S27" s="32">
        <v>5</v>
      </c>
      <c r="T27" s="26">
        <v>2</v>
      </c>
      <c r="U27" s="33"/>
    </row>
    <row r="28" spans="1:21" ht="18.75" customHeight="1" hidden="1">
      <c r="A28" s="17">
        <v>18</v>
      </c>
      <c r="B28" s="30" t="s">
        <v>32</v>
      </c>
      <c r="C28" s="31"/>
      <c r="D28" s="22"/>
      <c r="E28" s="22">
        <v>7</v>
      </c>
      <c r="F28" s="32">
        <v>4</v>
      </c>
      <c r="G28" s="32">
        <f>15+2</f>
        <v>17</v>
      </c>
      <c r="H28" s="23">
        <f>15-4+2</f>
        <v>13</v>
      </c>
      <c r="I28" s="32"/>
      <c r="J28" s="32"/>
      <c r="K28" s="24"/>
      <c r="L28" s="32"/>
      <c r="M28" s="24">
        <v>1</v>
      </c>
      <c r="N28" s="24">
        <f>1+1+11</f>
        <v>13</v>
      </c>
      <c r="O28" s="32"/>
      <c r="P28" s="24"/>
      <c r="Q28" s="25">
        <v>9</v>
      </c>
      <c r="R28" s="32">
        <v>3</v>
      </c>
      <c r="S28" s="32"/>
      <c r="T28" s="26">
        <v>9</v>
      </c>
      <c r="U28" s="33"/>
    </row>
    <row r="29" spans="1:21" ht="18.75" customHeight="1" hidden="1">
      <c r="A29" s="17">
        <v>19</v>
      </c>
      <c r="B29" s="30" t="s">
        <v>33</v>
      </c>
      <c r="C29" s="31"/>
      <c r="D29" s="22">
        <v>22</v>
      </c>
      <c r="E29" s="22">
        <f>7+22</f>
        <v>29</v>
      </c>
      <c r="F29" s="32"/>
      <c r="G29" s="32">
        <v>2</v>
      </c>
      <c r="H29" s="23">
        <v>2</v>
      </c>
      <c r="I29" s="32"/>
      <c r="J29" s="32"/>
      <c r="K29" s="24"/>
      <c r="L29" s="32"/>
      <c r="M29" s="24"/>
      <c r="N29" s="24"/>
      <c r="O29" s="32"/>
      <c r="P29" s="24"/>
      <c r="Q29" s="25"/>
      <c r="R29" s="32">
        <v>2</v>
      </c>
      <c r="S29" s="32">
        <v>5</v>
      </c>
      <c r="T29" s="26">
        <v>5</v>
      </c>
      <c r="U29" s="33"/>
    </row>
    <row r="30" spans="1:21" ht="18.75" customHeight="1" hidden="1">
      <c r="A30" s="17">
        <v>20</v>
      </c>
      <c r="B30" s="30" t="s">
        <v>34</v>
      </c>
      <c r="C30" s="31"/>
      <c r="D30" s="22">
        <v>23</v>
      </c>
      <c r="E30" s="22">
        <f>23-2+12</f>
        <v>33</v>
      </c>
      <c r="F30" s="32">
        <v>4</v>
      </c>
      <c r="G30" s="32">
        <f>11+10</f>
        <v>21</v>
      </c>
      <c r="H30" s="23">
        <f>11+2+8</f>
        <v>21</v>
      </c>
      <c r="I30" s="32"/>
      <c r="J30" s="32"/>
      <c r="K30" s="24">
        <v>3</v>
      </c>
      <c r="L30" s="32"/>
      <c r="M30" s="24">
        <v>2</v>
      </c>
      <c r="N30" s="24">
        <f>1+5</f>
        <v>6</v>
      </c>
      <c r="O30" s="32"/>
      <c r="P30" s="24"/>
      <c r="Q30" s="25">
        <v>1</v>
      </c>
      <c r="R30" s="32">
        <v>7</v>
      </c>
      <c r="S30" s="32">
        <v>10</v>
      </c>
      <c r="T30" s="26">
        <f>10+10</f>
        <v>20</v>
      </c>
      <c r="U30" s="33"/>
    </row>
    <row r="31" spans="1:21" ht="18.75" customHeight="1" hidden="1">
      <c r="A31" s="17">
        <v>21</v>
      </c>
      <c r="B31" s="30" t="s">
        <v>35</v>
      </c>
      <c r="C31" s="31"/>
      <c r="D31" s="22">
        <v>5</v>
      </c>
      <c r="E31" s="22">
        <f>5+1</f>
        <v>6</v>
      </c>
      <c r="F31" s="32">
        <v>4</v>
      </c>
      <c r="G31" s="32">
        <v>3</v>
      </c>
      <c r="H31" s="23">
        <f>3+4</f>
        <v>7</v>
      </c>
      <c r="I31" s="32"/>
      <c r="J31" s="32"/>
      <c r="K31" s="24"/>
      <c r="L31" s="32"/>
      <c r="M31" s="24">
        <v>3</v>
      </c>
      <c r="N31" s="24">
        <f>3+1</f>
        <v>4</v>
      </c>
      <c r="O31" s="32"/>
      <c r="P31" s="24"/>
      <c r="Q31" s="25"/>
      <c r="R31" s="32">
        <v>1</v>
      </c>
      <c r="S31" s="32">
        <v>1</v>
      </c>
      <c r="T31" s="26">
        <f>1+1</f>
        <v>2</v>
      </c>
      <c r="U31" s="33"/>
    </row>
    <row r="32" spans="1:21" ht="18.75" customHeight="1" hidden="1">
      <c r="A32" s="17">
        <v>22</v>
      </c>
      <c r="B32" s="30" t="s">
        <v>36</v>
      </c>
      <c r="C32" s="31"/>
      <c r="D32" s="22"/>
      <c r="E32" s="22">
        <v>3</v>
      </c>
      <c r="F32" s="32"/>
      <c r="G32" s="32">
        <v>13</v>
      </c>
      <c r="H32" s="23">
        <f>13-9+1</f>
        <v>5</v>
      </c>
      <c r="I32" s="32"/>
      <c r="J32" s="32"/>
      <c r="K32" s="24">
        <v>2</v>
      </c>
      <c r="L32" s="32"/>
      <c r="M32" s="24">
        <v>14</v>
      </c>
      <c r="N32" s="24">
        <f>14-11+1</f>
        <v>4</v>
      </c>
      <c r="O32" s="32"/>
      <c r="P32" s="24"/>
      <c r="Q32" s="25">
        <v>1</v>
      </c>
      <c r="R32" s="32">
        <v>7</v>
      </c>
      <c r="S32" s="32">
        <v>6</v>
      </c>
      <c r="T32" s="26">
        <v>7</v>
      </c>
      <c r="U32" s="33"/>
    </row>
    <row r="33" spans="1:21" ht="18.75" customHeight="1" hidden="1">
      <c r="A33" s="17">
        <v>23</v>
      </c>
      <c r="B33" s="30" t="s">
        <v>37</v>
      </c>
      <c r="C33" s="31"/>
      <c r="D33" s="22">
        <v>1</v>
      </c>
      <c r="E33" s="22">
        <v>1</v>
      </c>
      <c r="F33" s="32"/>
      <c r="G33" s="32"/>
      <c r="H33" s="23">
        <f>2+1</f>
        <v>3</v>
      </c>
      <c r="I33" s="32"/>
      <c r="J33" s="32"/>
      <c r="K33" s="24"/>
      <c r="L33" s="32"/>
      <c r="M33" s="24"/>
      <c r="N33" s="24">
        <v>1</v>
      </c>
      <c r="O33" s="32"/>
      <c r="P33" s="24"/>
      <c r="Q33" s="25"/>
      <c r="R33" s="32"/>
      <c r="S33" s="32"/>
      <c r="T33" s="26"/>
      <c r="U33" s="33"/>
    </row>
    <row r="34" spans="1:21" ht="18.75" customHeight="1" hidden="1">
      <c r="A34" s="17">
        <v>24</v>
      </c>
      <c r="B34" s="30" t="s">
        <v>38</v>
      </c>
      <c r="C34" s="31"/>
      <c r="D34" s="22">
        <v>8</v>
      </c>
      <c r="E34" s="22">
        <f>8</f>
        <v>8</v>
      </c>
      <c r="F34" s="32"/>
      <c r="G34" s="32">
        <v>21</v>
      </c>
      <c r="H34" s="23">
        <f>21</f>
        <v>21</v>
      </c>
      <c r="I34" s="32"/>
      <c r="J34" s="32"/>
      <c r="K34" s="24"/>
      <c r="L34" s="32"/>
      <c r="M34" s="24"/>
      <c r="N34" s="24"/>
      <c r="O34" s="32"/>
      <c r="P34" s="24"/>
      <c r="Q34" s="25"/>
      <c r="R34" s="32">
        <v>19</v>
      </c>
      <c r="S34" s="32">
        <v>13</v>
      </c>
      <c r="T34" s="26">
        <v>13</v>
      </c>
      <c r="U34" s="33"/>
    </row>
    <row r="35" spans="1:21" ht="18.75" customHeight="1" hidden="1">
      <c r="A35" s="17">
        <v>25</v>
      </c>
      <c r="B35" s="30" t="s">
        <v>39</v>
      </c>
      <c r="C35" s="31"/>
      <c r="D35" s="22">
        <v>39</v>
      </c>
      <c r="E35" s="22">
        <f>39-19</f>
        <v>20</v>
      </c>
      <c r="F35" s="32">
        <v>10</v>
      </c>
      <c r="G35" s="32">
        <f>41+18</f>
        <v>59</v>
      </c>
      <c r="H35" s="23">
        <f>41-29+10</f>
        <v>22</v>
      </c>
      <c r="I35" s="32"/>
      <c r="J35" s="32"/>
      <c r="K35" s="24"/>
      <c r="L35" s="32"/>
      <c r="M35" s="24">
        <f>7+10</f>
        <v>17</v>
      </c>
      <c r="N35" s="24">
        <f>7-3+2</f>
        <v>6</v>
      </c>
      <c r="O35" s="32"/>
      <c r="P35" s="24">
        <v>1</v>
      </c>
      <c r="Q35" s="25">
        <f>1+2</f>
        <v>3</v>
      </c>
      <c r="R35" s="32">
        <v>26</v>
      </c>
      <c r="S35" s="32">
        <v>21</v>
      </c>
      <c r="T35" s="26">
        <v>1</v>
      </c>
      <c r="U35" s="33"/>
    </row>
    <row r="36" spans="1:21" ht="18.75" customHeight="1" hidden="1">
      <c r="A36" s="17">
        <v>26</v>
      </c>
      <c r="B36" s="30" t="s">
        <v>40</v>
      </c>
      <c r="C36" s="31"/>
      <c r="D36" s="22"/>
      <c r="E36" s="22">
        <v>3</v>
      </c>
      <c r="F36" s="32"/>
      <c r="G36" s="32">
        <v>6</v>
      </c>
      <c r="H36" s="23">
        <f>5+6</f>
        <v>11</v>
      </c>
      <c r="I36" s="32"/>
      <c r="J36" s="32"/>
      <c r="K36" s="24"/>
      <c r="L36" s="32"/>
      <c r="M36" s="24"/>
      <c r="N36" s="24">
        <v>5</v>
      </c>
      <c r="O36" s="32"/>
      <c r="P36" s="24"/>
      <c r="Q36" s="25"/>
      <c r="R36" s="32">
        <v>26</v>
      </c>
      <c r="S36" s="32">
        <v>9</v>
      </c>
      <c r="T36" s="26">
        <v>4</v>
      </c>
      <c r="U36" s="33"/>
    </row>
    <row r="37" spans="1:21" ht="18.75" customHeight="1" hidden="1">
      <c r="A37" s="17">
        <v>27</v>
      </c>
      <c r="B37" s="30" t="s">
        <v>47</v>
      </c>
      <c r="C37" s="31"/>
      <c r="D37" s="22">
        <v>1</v>
      </c>
      <c r="E37" s="22">
        <f>3+1</f>
        <v>4</v>
      </c>
      <c r="F37" s="32">
        <v>1</v>
      </c>
      <c r="G37" s="32">
        <v>3</v>
      </c>
      <c r="H37" s="23">
        <v>2</v>
      </c>
      <c r="I37" s="32"/>
      <c r="J37" s="32"/>
      <c r="K37" s="24"/>
      <c r="L37" s="32"/>
      <c r="M37" s="24"/>
      <c r="N37" s="24"/>
      <c r="O37" s="32"/>
      <c r="P37" s="24"/>
      <c r="Q37" s="25"/>
      <c r="R37" s="32">
        <v>8</v>
      </c>
      <c r="S37" s="32">
        <v>3</v>
      </c>
      <c r="T37" s="26">
        <v>4</v>
      </c>
      <c r="U37" s="33"/>
    </row>
    <row r="38" spans="1:21" ht="18.75" customHeight="1">
      <c r="A38" s="17">
        <v>28</v>
      </c>
      <c r="B38" s="30" t="s">
        <v>46</v>
      </c>
      <c r="C38" s="31"/>
      <c r="D38" s="22">
        <v>30</v>
      </c>
      <c r="E38" s="22">
        <f>30+2</f>
        <v>32</v>
      </c>
      <c r="F38" s="32"/>
      <c r="G38" s="32">
        <f>24+8</f>
        <v>32</v>
      </c>
      <c r="H38" s="23">
        <f>24-10</f>
        <v>14</v>
      </c>
      <c r="I38" s="32"/>
      <c r="J38" s="32"/>
      <c r="K38" s="24"/>
      <c r="L38" s="32"/>
      <c r="M38" s="24">
        <v>18</v>
      </c>
      <c r="N38" s="24">
        <f>18-5+2</f>
        <v>15</v>
      </c>
      <c r="O38" s="32"/>
      <c r="P38" s="24"/>
      <c r="Q38" s="25">
        <v>1</v>
      </c>
      <c r="R38" s="32"/>
      <c r="S38" s="32"/>
      <c r="T38" s="26">
        <f>5+5</f>
        <v>10</v>
      </c>
      <c r="U38" s="33"/>
    </row>
    <row r="39" spans="1:21" ht="18.75" customHeight="1" hidden="1">
      <c r="A39" s="17">
        <v>29</v>
      </c>
      <c r="B39" s="30" t="s">
        <v>45</v>
      </c>
      <c r="C39" s="31"/>
      <c r="D39" s="22">
        <v>3</v>
      </c>
      <c r="E39" s="22">
        <v>3</v>
      </c>
      <c r="F39" s="32">
        <v>3</v>
      </c>
      <c r="G39" s="32">
        <v>2</v>
      </c>
      <c r="H39" s="23">
        <v>6</v>
      </c>
      <c r="I39" s="32"/>
      <c r="J39" s="32"/>
      <c r="K39" s="24"/>
      <c r="L39" s="32">
        <v>2</v>
      </c>
      <c r="M39" s="24">
        <v>1</v>
      </c>
      <c r="N39" s="24">
        <v>2</v>
      </c>
      <c r="O39" s="32"/>
      <c r="P39" s="24"/>
      <c r="Q39" s="25"/>
      <c r="R39" s="32"/>
      <c r="S39" s="32">
        <v>2</v>
      </c>
      <c r="T39" s="26"/>
      <c r="U39" s="33"/>
    </row>
    <row r="40" spans="1:21" ht="18.75" customHeight="1" hidden="1">
      <c r="A40" s="17">
        <v>30</v>
      </c>
      <c r="B40" s="30" t="s">
        <v>44</v>
      </c>
      <c r="C40" s="31"/>
      <c r="D40" s="22">
        <v>17</v>
      </c>
      <c r="E40" s="22">
        <v>1</v>
      </c>
      <c r="F40" s="32">
        <v>4</v>
      </c>
      <c r="G40" s="32">
        <f>65+1</f>
        <v>66</v>
      </c>
      <c r="H40" s="23">
        <f>65-30+4+20</f>
        <v>59</v>
      </c>
      <c r="I40" s="32"/>
      <c r="J40" s="32"/>
      <c r="K40" s="24">
        <v>1</v>
      </c>
      <c r="L40" s="32"/>
      <c r="M40" s="24">
        <f>11+1</f>
        <v>12</v>
      </c>
      <c r="N40" s="24">
        <f>11-4+1+18</f>
        <v>26</v>
      </c>
      <c r="O40" s="32"/>
      <c r="P40" s="24"/>
      <c r="Q40" s="25"/>
      <c r="R40" s="32"/>
      <c r="S40" s="32">
        <v>3</v>
      </c>
      <c r="T40" s="26">
        <v>13</v>
      </c>
      <c r="U40" s="33"/>
    </row>
    <row r="41" spans="1:21" ht="18.75" customHeight="1" hidden="1">
      <c r="A41" s="17">
        <v>31</v>
      </c>
      <c r="B41" s="30" t="s">
        <v>43</v>
      </c>
      <c r="C41" s="31"/>
      <c r="D41" s="22"/>
      <c r="E41" s="22">
        <v>2</v>
      </c>
      <c r="F41" s="32">
        <v>1</v>
      </c>
      <c r="G41" s="32">
        <f>4+4</f>
        <v>8</v>
      </c>
      <c r="H41" s="23">
        <f>4-2+7</f>
        <v>9</v>
      </c>
      <c r="I41" s="32"/>
      <c r="J41" s="32"/>
      <c r="K41" s="24"/>
      <c r="L41" s="32"/>
      <c r="M41" s="24"/>
      <c r="N41" s="24">
        <v>4</v>
      </c>
      <c r="O41" s="32"/>
      <c r="P41" s="24"/>
      <c r="Q41" s="25">
        <v>1</v>
      </c>
      <c r="R41" s="32">
        <v>3</v>
      </c>
      <c r="S41" s="32">
        <v>9</v>
      </c>
      <c r="T41" s="26">
        <f>9+1</f>
        <v>10</v>
      </c>
      <c r="U41" s="33">
        <v>1</v>
      </c>
    </row>
    <row r="42" spans="1:21" ht="18.75" customHeight="1" hidden="1">
      <c r="A42" s="17">
        <v>32</v>
      </c>
      <c r="B42" s="30" t="s">
        <v>42</v>
      </c>
      <c r="C42" s="31"/>
      <c r="D42" s="22">
        <v>30</v>
      </c>
      <c r="E42" s="22">
        <f>30-20+61</f>
        <v>71</v>
      </c>
      <c r="F42" s="32"/>
      <c r="G42" s="32">
        <v>43</v>
      </c>
      <c r="H42" s="23">
        <f>43-38+21</f>
        <v>26</v>
      </c>
      <c r="I42" s="32"/>
      <c r="J42" s="32"/>
      <c r="K42" s="24"/>
      <c r="L42" s="32"/>
      <c r="M42" s="24">
        <v>56</v>
      </c>
      <c r="N42" s="24">
        <v>38</v>
      </c>
      <c r="O42" s="32"/>
      <c r="P42" s="24"/>
      <c r="Q42" s="25"/>
      <c r="R42" s="32">
        <v>18</v>
      </c>
      <c r="S42" s="32">
        <v>23</v>
      </c>
      <c r="T42" s="26">
        <f>20+41</f>
        <v>61</v>
      </c>
      <c r="U42" s="33"/>
    </row>
    <row r="43" spans="1:21" ht="18.75" customHeight="1" hidden="1">
      <c r="A43" s="17">
        <v>33</v>
      </c>
      <c r="B43" s="30" t="s">
        <v>41</v>
      </c>
      <c r="C43" s="31"/>
      <c r="D43" s="22"/>
      <c r="E43" s="22"/>
      <c r="F43" s="32">
        <v>1</v>
      </c>
      <c r="G43" s="32">
        <v>1</v>
      </c>
      <c r="H43" s="23">
        <f>1+3</f>
        <v>4</v>
      </c>
      <c r="I43" s="32"/>
      <c r="J43" s="32"/>
      <c r="K43" s="24"/>
      <c r="L43" s="32"/>
      <c r="M43" s="24"/>
      <c r="N43" s="24"/>
      <c r="O43" s="32"/>
      <c r="P43" s="24"/>
      <c r="Q43" s="25"/>
      <c r="R43" s="32"/>
      <c r="S43" s="32">
        <v>7</v>
      </c>
      <c r="T43" s="26">
        <v>4</v>
      </c>
      <c r="U43" s="33"/>
    </row>
    <row r="44" spans="1:21" ht="18.75" customHeight="1" hidden="1">
      <c r="A44" s="17">
        <v>34</v>
      </c>
      <c r="B44" s="30" t="s">
        <v>48</v>
      </c>
      <c r="C44" s="31"/>
      <c r="D44" s="22">
        <v>2</v>
      </c>
      <c r="E44" s="22">
        <v>2</v>
      </c>
      <c r="F44" s="32"/>
      <c r="G44" s="32">
        <f>9</f>
        <v>9</v>
      </c>
      <c r="H44" s="23">
        <v>10</v>
      </c>
      <c r="I44" s="32"/>
      <c r="J44" s="32"/>
      <c r="K44" s="24"/>
      <c r="L44" s="32"/>
      <c r="M44" s="24"/>
      <c r="N44" s="24"/>
      <c r="O44" s="32"/>
      <c r="P44" s="24"/>
      <c r="Q44" s="25"/>
      <c r="R44" s="32">
        <v>3</v>
      </c>
      <c r="S44" s="32"/>
      <c r="T44" s="26"/>
      <c r="U44" s="33"/>
    </row>
    <row r="45" spans="1:21" ht="18.75" customHeight="1" hidden="1">
      <c r="A45" s="17">
        <v>35</v>
      </c>
      <c r="B45" s="30" t="s">
        <v>49</v>
      </c>
      <c r="C45" s="31"/>
      <c r="D45" s="22">
        <v>24</v>
      </c>
      <c r="E45" s="22">
        <f>24-11+14</f>
        <v>27</v>
      </c>
      <c r="F45" s="32">
        <v>1</v>
      </c>
      <c r="G45" s="32">
        <f>17+5</f>
        <v>22</v>
      </c>
      <c r="H45" s="23">
        <f>24+14</f>
        <v>38</v>
      </c>
      <c r="I45" s="32">
        <f>17-4</f>
        <v>13</v>
      </c>
      <c r="J45" s="32"/>
      <c r="K45" s="24"/>
      <c r="L45" s="32"/>
      <c r="M45" s="24">
        <v>1</v>
      </c>
      <c r="N45" s="24">
        <v>14</v>
      </c>
      <c r="O45" s="32"/>
      <c r="P45" s="24">
        <v>2</v>
      </c>
      <c r="Q45" s="25">
        <f>2+10</f>
        <v>12</v>
      </c>
      <c r="R45" s="32">
        <v>8</v>
      </c>
      <c r="S45" s="32">
        <v>21</v>
      </c>
      <c r="T45" s="26">
        <v>31</v>
      </c>
      <c r="U45" s="33"/>
    </row>
    <row r="46" spans="1:21" ht="18.75" customHeight="1" hidden="1">
      <c r="A46" s="17">
        <v>36</v>
      </c>
      <c r="B46" s="30" t="s">
        <v>50</v>
      </c>
      <c r="C46" s="31"/>
      <c r="D46" s="31">
        <v>9</v>
      </c>
      <c r="E46" s="22">
        <f>9</f>
        <v>9</v>
      </c>
      <c r="F46" s="31"/>
      <c r="G46" s="31">
        <f>16+2</f>
        <v>18</v>
      </c>
      <c r="H46" s="23">
        <f>16-14+2+20</f>
        <v>24</v>
      </c>
      <c r="I46" s="31"/>
      <c r="J46" s="31"/>
      <c r="K46" s="24"/>
      <c r="L46" s="31"/>
      <c r="M46" s="31">
        <v>2</v>
      </c>
      <c r="N46" s="24">
        <f>2+4</f>
        <v>6</v>
      </c>
      <c r="O46" s="31"/>
      <c r="P46" s="31">
        <v>2</v>
      </c>
      <c r="Q46" s="25">
        <f>2+3</f>
        <v>5</v>
      </c>
      <c r="R46" s="31">
        <v>3</v>
      </c>
      <c r="S46" s="31"/>
      <c r="T46" s="26"/>
      <c r="U46" s="33"/>
    </row>
    <row r="47" spans="1:21" ht="18.75" customHeight="1" hidden="1">
      <c r="A47" s="17">
        <v>37</v>
      </c>
      <c r="B47" s="30" t="s">
        <v>51</v>
      </c>
      <c r="C47" s="31"/>
      <c r="D47" s="31">
        <v>33</v>
      </c>
      <c r="E47" s="22">
        <f>33-25+18</f>
        <v>26</v>
      </c>
      <c r="F47" s="31">
        <v>31</v>
      </c>
      <c r="G47" s="31">
        <f>22</f>
        <v>22</v>
      </c>
      <c r="H47" s="23">
        <f>1+34</f>
        <v>35</v>
      </c>
      <c r="I47" s="31"/>
      <c r="J47" s="31"/>
      <c r="K47" s="24"/>
      <c r="L47" s="31"/>
      <c r="M47" s="31">
        <f>11+3</f>
        <v>14</v>
      </c>
      <c r="N47" s="24">
        <f>11-3+12</f>
        <v>20</v>
      </c>
      <c r="O47" s="31"/>
      <c r="P47" s="31">
        <v>2</v>
      </c>
      <c r="Q47" s="25">
        <f>2+6</f>
        <v>8</v>
      </c>
      <c r="R47" s="31">
        <v>1</v>
      </c>
      <c r="S47" s="31">
        <v>19</v>
      </c>
      <c r="T47" s="26">
        <v>20</v>
      </c>
      <c r="U47" s="33"/>
    </row>
    <row r="48" spans="1:21" ht="18.75" customHeight="1" hidden="1">
      <c r="A48" s="17">
        <v>38</v>
      </c>
      <c r="B48" s="30" t="s">
        <v>52</v>
      </c>
      <c r="C48" s="31"/>
      <c r="D48" s="31">
        <v>24</v>
      </c>
      <c r="E48" s="22">
        <f>24-5+19</f>
        <v>38</v>
      </c>
      <c r="F48" s="31">
        <v>8</v>
      </c>
      <c r="G48" s="31">
        <f>2+22</f>
        <v>24</v>
      </c>
      <c r="H48" s="23">
        <f>22-20+1+31</f>
        <v>34</v>
      </c>
      <c r="I48" s="31"/>
      <c r="J48" s="31"/>
      <c r="K48" s="24"/>
      <c r="L48" s="31"/>
      <c r="M48" s="31">
        <f>5+7+4</f>
        <v>16</v>
      </c>
      <c r="N48" s="24">
        <f>5-2+1-3+6</f>
        <v>7</v>
      </c>
      <c r="O48" s="31"/>
      <c r="P48" s="31">
        <v>1</v>
      </c>
      <c r="Q48" s="25">
        <v>2</v>
      </c>
      <c r="R48" s="31">
        <v>7</v>
      </c>
      <c r="S48" s="31">
        <v>19</v>
      </c>
      <c r="T48" s="26">
        <f>7+1</f>
        <v>8</v>
      </c>
      <c r="U48" s="33"/>
    </row>
    <row r="49" spans="1:21" ht="18.75" customHeight="1" hidden="1">
      <c r="A49" s="17">
        <v>39</v>
      </c>
      <c r="B49" s="30" t="s">
        <v>53</v>
      </c>
      <c r="C49" s="31"/>
      <c r="D49" s="31">
        <v>8</v>
      </c>
      <c r="E49" s="22">
        <f>8+11</f>
        <v>19</v>
      </c>
      <c r="F49" s="31"/>
      <c r="G49" s="31">
        <v>26</v>
      </c>
      <c r="H49" s="23">
        <f>26-12+27</f>
        <v>41</v>
      </c>
      <c r="I49" s="31"/>
      <c r="J49" s="31">
        <v>1</v>
      </c>
      <c r="K49" s="24"/>
      <c r="L49" s="31"/>
      <c r="M49" s="31">
        <v>18</v>
      </c>
      <c r="N49" s="24">
        <f>18+8</f>
        <v>26</v>
      </c>
      <c r="O49" s="31"/>
      <c r="P49" s="31">
        <v>2</v>
      </c>
      <c r="Q49" s="25">
        <f>2+11</f>
        <v>13</v>
      </c>
      <c r="R49" s="31">
        <v>13</v>
      </c>
      <c r="S49" s="31">
        <v>11</v>
      </c>
      <c r="T49" s="26">
        <v>7</v>
      </c>
      <c r="U49" s="33"/>
    </row>
    <row r="50" spans="1:21" ht="18.75" customHeight="1" hidden="1">
      <c r="A50" s="17">
        <v>40</v>
      </c>
      <c r="B50" s="30" t="s">
        <v>54</v>
      </c>
      <c r="C50" s="31"/>
      <c r="D50" s="31">
        <v>13</v>
      </c>
      <c r="E50" s="22">
        <f>13</f>
        <v>13</v>
      </c>
      <c r="F50" s="31">
        <v>15</v>
      </c>
      <c r="G50" s="31">
        <f>29+1</f>
        <v>30</v>
      </c>
      <c r="H50" s="23">
        <f>1+19</f>
        <v>20</v>
      </c>
      <c r="I50" s="31"/>
      <c r="J50" s="31"/>
      <c r="K50" s="24"/>
      <c r="L50" s="31">
        <v>3</v>
      </c>
      <c r="M50" s="31">
        <f>5+2</f>
        <v>7</v>
      </c>
      <c r="N50" s="24">
        <f>1+6</f>
        <v>7</v>
      </c>
      <c r="O50" s="31"/>
      <c r="P50" s="31"/>
      <c r="Q50" s="25"/>
      <c r="R50" s="31">
        <v>1</v>
      </c>
      <c r="S50" s="31"/>
      <c r="T50" s="26"/>
      <c r="U50" s="33"/>
    </row>
    <row r="51" spans="1:21" ht="18.75" customHeight="1" hidden="1">
      <c r="A51" s="17">
        <v>41</v>
      </c>
      <c r="B51" s="30" t="s">
        <v>55</v>
      </c>
      <c r="C51" s="31"/>
      <c r="D51" s="31">
        <v>53</v>
      </c>
      <c r="E51" s="22">
        <f>53-1+24</f>
        <v>76</v>
      </c>
      <c r="F51" s="31"/>
      <c r="G51" s="31">
        <f>34+1</f>
        <v>35</v>
      </c>
      <c r="H51" s="23">
        <f>34-28+5+10</f>
        <v>21</v>
      </c>
      <c r="I51" s="31"/>
      <c r="J51" s="31">
        <v>2</v>
      </c>
      <c r="K51" s="24">
        <f>2+3</f>
        <v>5</v>
      </c>
      <c r="L51" s="31"/>
      <c r="M51" s="31">
        <f>19+2</f>
        <v>21</v>
      </c>
      <c r="N51" s="24">
        <f>19-14+1+6</f>
        <v>12</v>
      </c>
      <c r="O51" s="31"/>
      <c r="P51" s="31">
        <v>3</v>
      </c>
      <c r="Q51" s="25">
        <f>3+5</f>
        <v>8</v>
      </c>
      <c r="R51" s="31">
        <v>14</v>
      </c>
      <c r="S51" s="31">
        <v>14</v>
      </c>
      <c r="T51" s="26">
        <v>15</v>
      </c>
      <c r="U51" s="33"/>
    </row>
    <row r="52" spans="1:21" ht="18.75" customHeight="1" hidden="1">
      <c r="A52" s="17">
        <v>42</v>
      </c>
      <c r="B52" s="30" t="s">
        <v>56</v>
      </c>
      <c r="C52" s="31"/>
      <c r="D52" s="31">
        <v>12</v>
      </c>
      <c r="E52" s="22">
        <f>12-1+11</f>
        <v>22</v>
      </c>
      <c r="F52" s="31">
        <v>2</v>
      </c>
      <c r="G52" s="31">
        <f>43+18</f>
        <v>61</v>
      </c>
      <c r="H52" s="23">
        <f>43-32+10+28</f>
        <v>49</v>
      </c>
      <c r="I52" s="31"/>
      <c r="J52" s="31"/>
      <c r="K52" s="24"/>
      <c r="L52" s="31"/>
      <c r="M52" s="31">
        <f>20+2</f>
        <v>22</v>
      </c>
      <c r="N52" s="24">
        <f>20-8+1+10</f>
        <v>23</v>
      </c>
      <c r="O52" s="31"/>
      <c r="P52" s="31"/>
      <c r="Q52" s="25">
        <v>4</v>
      </c>
      <c r="R52" s="31">
        <v>1</v>
      </c>
      <c r="S52" s="31">
        <v>1</v>
      </c>
      <c r="T52" s="26">
        <f>1+1</f>
        <v>2</v>
      </c>
      <c r="U52" s="33"/>
    </row>
    <row r="53" spans="1:21" ht="18.75" customHeight="1" hidden="1">
      <c r="A53" s="17">
        <v>43</v>
      </c>
      <c r="B53" s="30" t="s">
        <v>57</v>
      </c>
      <c r="C53" s="31"/>
      <c r="D53" s="31">
        <v>56</v>
      </c>
      <c r="E53" s="22">
        <f>56-26+19</f>
        <v>49</v>
      </c>
      <c r="F53" s="31">
        <v>52</v>
      </c>
      <c r="G53" s="31">
        <f>31+9</f>
        <v>40</v>
      </c>
      <c r="H53" s="23">
        <f>31-29+19</f>
        <v>21</v>
      </c>
      <c r="I53" s="31"/>
      <c r="J53" s="31"/>
      <c r="K53" s="24"/>
      <c r="L53" s="31"/>
      <c r="M53" s="31">
        <f>53+2</f>
        <v>55</v>
      </c>
      <c r="N53" s="24">
        <f>53-49+18</f>
        <v>22</v>
      </c>
      <c r="O53" s="31"/>
      <c r="P53" s="31"/>
      <c r="Q53" s="25">
        <v>15</v>
      </c>
      <c r="R53" s="31">
        <v>2</v>
      </c>
      <c r="S53" s="31"/>
      <c r="T53" s="26">
        <f>4+2</f>
        <v>6</v>
      </c>
      <c r="U53" s="33"/>
    </row>
    <row r="54" spans="1:21" ht="18.75" customHeight="1" hidden="1">
      <c r="A54" s="17">
        <v>44</v>
      </c>
      <c r="B54" s="30" t="s">
        <v>58</v>
      </c>
      <c r="C54" s="31"/>
      <c r="D54" s="31">
        <v>11</v>
      </c>
      <c r="E54" s="22">
        <f>11+29+7</f>
        <v>47</v>
      </c>
      <c r="F54" s="31">
        <v>5</v>
      </c>
      <c r="G54" s="31">
        <v>19</v>
      </c>
      <c r="H54" s="23">
        <f>31+19</f>
        <v>50</v>
      </c>
      <c r="I54" s="31"/>
      <c r="J54" s="31"/>
      <c r="K54" s="24"/>
      <c r="L54" s="31"/>
      <c r="M54" s="31">
        <f>1+1</f>
        <v>2</v>
      </c>
      <c r="N54" s="24">
        <f>1+17+1</f>
        <v>19</v>
      </c>
      <c r="O54" s="31"/>
      <c r="P54" s="31"/>
      <c r="Q54" s="25"/>
      <c r="R54" s="31"/>
      <c r="S54" s="31"/>
      <c r="T54" s="26">
        <f>5+3</f>
        <v>8</v>
      </c>
      <c r="U54" s="33"/>
    </row>
    <row r="55" spans="1:21" ht="18.75" customHeight="1" hidden="1">
      <c r="A55" s="17">
        <v>45</v>
      </c>
      <c r="B55" s="30" t="s">
        <v>59</v>
      </c>
      <c r="C55" s="31"/>
      <c r="D55" s="31">
        <v>65</v>
      </c>
      <c r="E55" s="22">
        <f>65+28</f>
        <v>93</v>
      </c>
      <c r="F55" s="31"/>
      <c r="G55" s="31">
        <v>61</v>
      </c>
      <c r="H55" s="23">
        <f>61-24+13</f>
        <v>50</v>
      </c>
      <c r="I55" s="31"/>
      <c r="J55" s="31">
        <v>3</v>
      </c>
      <c r="K55" s="24">
        <f>3+1</f>
        <v>4</v>
      </c>
      <c r="L55" s="31"/>
      <c r="M55" s="31">
        <v>25</v>
      </c>
      <c r="N55" s="24">
        <f>25+10</f>
        <v>35</v>
      </c>
      <c r="O55" s="31"/>
      <c r="P55" s="31">
        <v>27</v>
      </c>
      <c r="Q55" s="25">
        <f>27+8</f>
        <v>35</v>
      </c>
      <c r="R55" s="31">
        <v>10</v>
      </c>
      <c r="S55" s="31">
        <v>5</v>
      </c>
      <c r="T55" s="26">
        <v>6</v>
      </c>
      <c r="U55" s="33"/>
    </row>
    <row r="56" spans="1:21" ht="18.75" customHeight="1" hidden="1">
      <c r="A56" s="17">
        <v>46</v>
      </c>
      <c r="B56" s="30" t="s">
        <v>60</v>
      </c>
      <c r="C56" s="31"/>
      <c r="D56" s="31">
        <v>72</v>
      </c>
      <c r="E56" s="22">
        <f>72-22+13</f>
        <v>63</v>
      </c>
      <c r="F56" s="31"/>
      <c r="G56" s="31">
        <f>31+4</f>
        <v>35</v>
      </c>
      <c r="H56" s="23">
        <f>31-22+14</f>
        <v>23</v>
      </c>
      <c r="I56" s="31"/>
      <c r="J56" s="31"/>
      <c r="K56" s="24"/>
      <c r="L56" s="31">
        <v>1</v>
      </c>
      <c r="M56" s="31">
        <v>4</v>
      </c>
      <c r="N56" s="24">
        <f>2+8</f>
        <v>10</v>
      </c>
      <c r="O56" s="31"/>
      <c r="P56" s="31"/>
      <c r="Q56" s="25">
        <v>1</v>
      </c>
      <c r="R56" s="31">
        <v>10</v>
      </c>
      <c r="S56" s="31">
        <v>7</v>
      </c>
      <c r="T56" s="26">
        <v>4</v>
      </c>
      <c r="U56" s="33"/>
    </row>
    <row r="57" spans="1:21" ht="18.75" customHeight="1" hidden="1">
      <c r="A57" s="17">
        <v>47</v>
      </c>
      <c r="B57" s="30" t="s">
        <v>61</v>
      </c>
      <c r="C57" s="31"/>
      <c r="D57" s="31"/>
      <c r="E57" s="22"/>
      <c r="F57" s="31"/>
      <c r="G57" s="31">
        <f>5+4</f>
        <v>9</v>
      </c>
      <c r="H57" s="23">
        <v>4</v>
      </c>
      <c r="I57" s="31"/>
      <c r="J57" s="31"/>
      <c r="K57" s="24"/>
      <c r="L57" s="31"/>
      <c r="M57" s="31">
        <f>1+3</f>
        <v>4</v>
      </c>
      <c r="N57" s="24">
        <v>5</v>
      </c>
      <c r="O57" s="31"/>
      <c r="P57" s="31"/>
      <c r="Q57" s="25">
        <v>2</v>
      </c>
      <c r="R57" s="31"/>
      <c r="S57" s="31"/>
      <c r="T57" s="26"/>
      <c r="U57" s="33"/>
    </row>
    <row r="58" spans="1:21" ht="18.75" customHeight="1" hidden="1">
      <c r="A58" s="17">
        <v>48</v>
      </c>
      <c r="B58" s="30" t="s">
        <v>62</v>
      </c>
      <c r="C58" s="31"/>
      <c r="D58" s="31">
        <v>2</v>
      </c>
      <c r="E58" s="22">
        <f>2+4</f>
        <v>6</v>
      </c>
      <c r="F58" s="31">
        <v>13</v>
      </c>
      <c r="G58" s="31">
        <f>20+4</f>
        <v>24</v>
      </c>
      <c r="H58" s="23">
        <f>20-15+17</f>
        <v>22</v>
      </c>
      <c r="I58" s="31"/>
      <c r="J58" s="31"/>
      <c r="K58" s="24"/>
      <c r="L58" s="31"/>
      <c r="M58" s="31">
        <v>2</v>
      </c>
      <c r="N58" s="24">
        <f>2+1</f>
        <v>3</v>
      </c>
      <c r="O58" s="31"/>
      <c r="P58" s="31">
        <v>1</v>
      </c>
      <c r="Q58" s="25">
        <f>1+1</f>
        <v>2</v>
      </c>
      <c r="R58" s="31">
        <v>5</v>
      </c>
      <c r="S58" s="31">
        <v>1</v>
      </c>
      <c r="T58" s="26"/>
      <c r="U58" s="33"/>
    </row>
    <row r="59" spans="1:21" ht="18.75" customHeight="1" hidden="1">
      <c r="A59" s="17">
        <v>49</v>
      </c>
      <c r="B59" s="30" t="s">
        <v>63</v>
      </c>
      <c r="C59" s="31"/>
      <c r="D59" s="31">
        <v>112</v>
      </c>
      <c r="E59" s="22">
        <f>112-59+49</f>
        <v>102</v>
      </c>
      <c r="F59" s="31"/>
      <c r="G59" s="31">
        <f>87+2</f>
        <v>89</v>
      </c>
      <c r="H59" s="23">
        <f>87-72+1+51</f>
        <v>67</v>
      </c>
      <c r="I59" s="31"/>
      <c r="J59" s="31"/>
      <c r="K59" s="24">
        <v>2</v>
      </c>
      <c r="L59" s="31"/>
      <c r="M59" s="31">
        <v>24</v>
      </c>
      <c r="N59" s="24">
        <f>24-14+25</f>
        <v>35</v>
      </c>
      <c r="O59" s="31"/>
      <c r="P59" s="31"/>
      <c r="Q59" s="25">
        <v>6</v>
      </c>
      <c r="R59" s="31">
        <v>35</v>
      </c>
      <c r="S59" s="31">
        <v>28</v>
      </c>
      <c r="T59" s="26">
        <f>27+2</f>
        <v>29</v>
      </c>
      <c r="U59" s="33"/>
    </row>
    <row r="60" spans="1:21" ht="18.75" customHeight="1" hidden="1">
      <c r="A60" s="17">
        <v>50</v>
      </c>
      <c r="B60" s="30" t="s">
        <v>64</v>
      </c>
      <c r="C60" s="31"/>
      <c r="D60" s="31">
        <v>9</v>
      </c>
      <c r="E60" s="31">
        <f>9+9</f>
        <v>18</v>
      </c>
      <c r="F60" s="31"/>
      <c r="G60" s="31">
        <f>31+22</f>
        <v>53</v>
      </c>
      <c r="H60" s="23">
        <f>31-23+1+14</f>
        <v>23</v>
      </c>
      <c r="I60" s="31"/>
      <c r="J60" s="31"/>
      <c r="K60" s="24"/>
      <c r="L60" s="31"/>
      <c r="M60" s="31">
        <f>4+14</f>
        <v>18</v>
      </c>
      <c r="N60" s="24">
        <f>4+13</f>
        <v>17</v>
      </c>
      <c r="O60" s="31"/>
      <c r="P60" s="31">
        <v>7</v>
      </c>
      <c r="Q60" s="25">
        <f>7+28</f>
        <v>35</v>
      </c>
      <c r="R60" s="31">
        <v>2</v>
      </c>
      <c r="S60" s="31">
        <v>6</v>
      </c>
      <c r="T60" s="26"/>
      <c r="U60" s="33"/>
    </row>
    <row r="61" spans="1:21" ht="18.75" customHeight="1" hidden="1">
      <c r="A61" s="17">
        <v>51</v>
      </c>
      <c r="B61" s="30" t="s">
        <v>65</v>
      </c>
      <c r="C61" s="31">
        <v>5</v>
      </c>
      <c r="D61" s="31">
        <f>8+10</f>
        <v>18</v>
      </c>
      <c r="E61" s="31">
        <f>8+20</f>
        <v>28</v>
      </c>
      <c r="F61" s="31"/>
      <c r="G61" s="31">
        <f>23+4+1</f>
        <v>28</v>
      </c>
      <c r="H61" s="23">
        <v>32</v>
      </c>
      <c r="I61" s="31"/>
      <c r="J61" s="31"/>
      <c r="K61" s="24"/>
      <c r="L61" s="31"/>
      <c r="M61" s="31">
        <v>2</v>
      </c>
      <c r="N61" s="24">
        <f>1+4</f>
        <v>5</v>
      </c>
      <c r="O61" s="31"/>
      <c r="P61" s="31"/>
      <c r="Q61" s="25"/>
      <c r="R61" s="31">
        <v>46</v>
      </c>
      <c r="S61" s="31">
        <v>57</v>
      </c>
      <c r="T61" s="26">
        <v>11</v>
      </c>
      <c r="U61" s="33"/>
    </row>
    <row r="62" spans="1:21" ht="18.75" customHeight="1" hidden="1">
      <c r="A62" s="17">
        <v>52</v>
      </c>
      <c r="B62" s="30" t="s">
        <v>66</v>
      </c>
      <c r="C62" s="31"/>
      <c r="D62" s="31">
        <v>24</v>
      </c>
      <c r="E62" s="31">
        <f>24-8+5</f>
        <v>21</v>
      </c>
      <c r="F62" s="31">
        <v>30</v>
      </c>
      <c r="G62" s="31">
        <f>36+1</f>
        <v>37</v>
      </c>
      <c r="H62" s="23">
        <f>36-28+12</f>
        <v>20</v>
      </c>
      <c r="I62" s="31"/>
      <c r="J62" s="31"/>
      <c r="K62" s="24"/>
      <c r="L62" s="31"/>
      <c r="M62" s="31">
        <f>14+1</f>
        <v>15</v>
      </c>
      <c r="N62" s="24">
        <f>14-5+7</f>
        <v>16</v>
      </c>
      <c r="O62" s="31"/>
      <c r="P62" s="31">
        <v>3</v>
      </c>
      <c r="Q62" s="25">
        <f>3+2</f>
        <v>5</v>
      </c>
      <c r="R62" s="31">
        <v>9</v>
      </c>
      <c r="S62" s="31">
        <v>10</v>
      </c>
      <c r="T62" s="26">
        <v>8</v>
      </c>
      <c r="U62" s="33"/>
    </row>
    <row r="63" spans="1:21" ht="18.75" customHeight="1" hidden="1">
      <c r="A63" s="17">
        <v>53</v>
      </c>
      <c r="B63" s="30" t="s">
        <v>67</v>
      </c>
      <c r="C63" s="31"/>
      <c r="D63" s="31">
        <v>51</v>
      </c>
      <c r="E63" s="31">
        <f>51+35</f>
        <v>86</v>
      </c>
      <c r="F63" s="31">
        <v>4</v>
      </c>
      <c r="G63" s="31">
        <f>39+12</f>
        <v>51</v>
      </c>
      <c r="H63" s="23">
        <f>39-5+7+40</f>
        <v>81</v>
      </c>
      <c r="I63" s="31"/>
      <c r="J63" s="31"/>
      <c r="K63" s="24">
        <v>4</v>
      </c>
      <c r="L63" s="31"/>
      <c r="M63" s="31">
        <f>21+1</f>
        <v>22</v>
      </c>
      <c r="N63" s="24">
        <f>21-3+1+25</f>
        <v>44</v>
      </c>
      <c r="O63" s="31"/>
      <c r="P63" s="31">
        <v>5</v>
      </c>
      <c r="Q63" s="25">
        <f>5+10</f>
        <v>15</v>
      </c>
      <c r="R63" s="31">
        <v>13</v>
      </c>
      <c r="S63" s="31">
        <v>26</v>
      </c>
      <c r="T63" s="26">
        <f>2+9</f>
        <v>11</v>
      </c>
      <c r="U63" s="33"/>
    </row>
    <row r="64" spans="1:21" ht="18.75" customHeight="1" hidden="1">
      <c r="A64" s="17">
        <v>54</v>
      </c>
      <c r="B64" s="30" t="s">
        <v>68</v>
      </c>
      <c r="C64" s="31"/>
      <c r="D64" s="31">
        <v>72</v>
      </c>
      <c r="E64" s="31">
        <f>72-3+38</f>
        <v>107</v>
      </c>
      <c r="F64" s="31">
        <v>14</v>
      </c>
      <c r="G64" s="31">
        <f>51+22</f>
        <v>73</v>
      </c>
      <c r="H64" s="23">
        <f>51-28+1+28</f>
        <v>52</v>
      </c>
      <c r="I64" s="31"/>
      <c r="J64" s="31">
        <v>4</v>
      </c>
      <c r="K64" s="24">
        <v>4</v>
      </c>
      <c r="L64" s="31"/>
      <c r="M64" s="31">
        <v>33</v>
      </c>
      <c r="N64" s="24">
        <f>33-11+1+16</f>
        <v>39</v>
      </c>
      <c r="O64" s="31"/>
      <c r="P64" s="31">
        <v>9</v>
      </c>
      <c r="Q64" s="25">
        <f>9+2</f>
        <v>11</v>
      </c>
      <c r="R64" s="31">
        <v>36</v>
      </c>
      <c r="S64" s="31">
        <v>38</v>
      </c>
      <c r="T64" s="26">
        <f>40+6+6</f>
        <v>52</v>
      </c>
      <c r="U64" s="33">
        <v>2</v>
      </c>
    </row>
    <row r="65" spans="1:21" ht="18.75" customHeight="1" hidden="1">
      <c r="A65" s="17">
        <v>55</v>
      </c>
      <c r="B65" s="30" t="s">
        <v>69</v>
      </c>
      <c r="C65" s="31"/>
      <c r="D65" s="31">
        <v>1</v>
      </c>
      <c r="E65" s="31">
        <v>7</v>
      </c>
      <c r="F65" s="31">
        <v>8</v>
      </c>
      <c r="G65" s="31">
        <f>2+2</f>
        <v>4</v>
      </c>
      <c r="H65" s="23">
        <v>11</v>
      </c>
      <c r="I65" s="31"/>
      <c r="J65" s="31"/>
      <c r="K65" s="24"/>
      <c r="L65" s="31"/>
      <c r="M65" s="31">
        <f>8+3</f>
        <v>11</v>
      </c>
      <c r="N65" s="24">
        <v>16</v>
      </c>
      <c r="O65" s="31"/>
      <c r="P65" s="31"/>
      <c r="Q65" s="25">
        <v>8</v>
      </c>
      <c r="R65" s="31">
        <v>4</v>
      </c>
      <c r="S65" s="31">
        <v>10</v>
      </c>
      <c r="T65" s="26">
        <v>4</v>
      </c>
      <c r="U65" s="33"/>
    </row>
    <row r="66" spans="1:21" ht="26.25" customHeight="1" hidden="1">
      <c r="A66" s="17">
        <v>56</v>
      </c>
      <c r="B66" s="30" t="s">
        <v>70</v>
      </c>
      <c r="C66" s="31"/>
      <c r="D66" s="31">
        <v>27</v>
      </c>
      <c r="E66" s="31">
        <f>27-10+9+32</f>
        <v>58</v>
      </c>
      <c r="F66" s="31">
        <v>5</v>
      </c>
      <c r="G66" s="31">
        <f>28+23</f>
        <v>51</v>
      </c>
      <c r="H66" s="23">
        <f>28-17+16+10+36</f>
        <v>73</v>
      </c>
      <c r="I66" s="31"/>
      <c r="J66" s="31">
        <v>2</v>
      </c>
      <c r="K66" s="24">
        <v>1</v>
      </c>
      <c r="L66" s="31"/>
      <c r="M66" s="31">
        <f>6+1</f>
        <v>7</v>
      </c>
      <c r="N66" s="24">
        <f>6-3+1+12+3</f>
        <v>19</v>
      </c>
      <c r="O66" s="31"/>
      <c r="P66" s="31">
        <v>5</v>
      </c>
      <c r="Q66" s="25">
        <f>5+1</f>
        <v>6</v>
      </c>
      <c r="R66" s="31">
        <v>7</v>
      </c>
      <c r="S66" s="31">
        <v>8</v>
      </c>
      <c r="T66" s="26">
        <f>9+2+8</f>
        <v>19</v>
      </c>
      <c r="U66" s="33"/>
    </row>
    <row r="67" spans="1:21" ht="28.5" customHeight="1" hidden="1">
      <c r="A67" s="17">
        <v>57</v>
      </c>
      <c r="B67" s="30" t="s">
        <v>71</v>
      </c>
      <c r="C67" s="31"/>
      <c r="D67" s="31">
        <v>2</v>
      </c>
      <c r="E67" s="31">
        <f>1+2</f>
        <v>3</v>
      </c>
      <c r="F67" s="31">
        <v>1</v>
      </c>
      <c r="G67" s="31">
        <f>28+5</f>
        <v>33</v>
      </c>
      <c r="H67" s="23">
        <f>28-3+2+6</f>
        <v>33</v>
      </c>
      <c r="I67" s="31"/>
      <c r="J67" s="31"/>
      <c r="K67" s="24">
        <v>1</v>
      </c>
      <c r="L67" s="31"/>
      <c r="M67" s="31">
        <f>13+4</f>
        <v>17</v>
      </c>
      <c r="N67" s="24">
        <f>13-1+1+6</f>
        <v>19</v>
      </c>
      <c r="O67" s="31"/>
      <c r="P67" s="31">
        <v>5</v>
      </c>
      <c r="Q67" s="25">
        <f>5+3</f>
        <v>8</v>
      </c>
      <c r="R67" s="31">
        <v>3</v>
      </c>
      <c r="S67" s="31">
        <v>10</v>
      </c>
      <c r="T67" s="26">
        <f>3+1</f>
        <v>4</v>
      </c>
      <c r="U67" s="33"/>
    </row>
    <row r="68" spans="1:21" ht="39.75" customHeight="1" hidden="1">
      <c r="A68" s="17">
        <v>58</v>
      </c>
      <c r="B68" s="30" t="s">
        <v>72</v>
      </c>
      <c r="C68" s="31"/>
      <c r="D68" s="31">
        <v>10</v>
      </c>
      <c r="E68" s="31">
        <v>57</v>
      </c>
      <c r="F68" s="31">
        <v>1</v>
      </c>
      <c r="G68" s="31">
        <f>8+1</f>
        <v>9</v>
      </c>
      <c r="H68" s="23">
        <f>8+43</f>
        <v>51</v>
      </c>
      <c r="I68" s="31"/>
      <c r="J68" s="31"/>
      <c r="K68" s="24"/>
      <c r="L68" s="31">
        <v>1</v>
      </c>
      <c r="M68" s="31">
        <v>2</v>
      </c>
      <c r="N68" s="24">
        <f>2+21</f>
        <v>23</v>
      </c>
      <c r="O68" s="31"/>
      <c r="P68" s="31">
        <v>3</v>
      </c>
      <c r="Q68" s="25">
        <f>3+11</f>
        <v>14</v>
      </c>
      <c r="R68" s="31">
        <v>1</v>
      </c>
      <c r="S68" s="31"/>
      <c r="T68" s="26">
        <v>27</v>
      </c>
      <c r="U68" s="33"/>
    </row>
    <row r="69" spans="1:21" ht="18.75" customHeight="1" hidden="1">
      <c r="A69" s="17">
        <v>59</v>
      </c>
      <c r="B69" s="30" t="s">
        <v>73</v>
      </c>
      <c r="C69" s="31"/>
      <c r="D69" s="31">
        <v>14</v>
      </c>
      <c r="E69" s="31">
        <f>14+40</f>
        <v>54</v>
      </c>
      <c r="F69" s="31"/>
      <c r="G69" s="31">
        <v>39</v>
      </c>
      <c r="H69" s="23">
        <f>39-6+1+30</f>
        <v>64</v>
      </c>
      <c r="I69" s="31"/>
      <c r="J69" s="31"/>
      <c r="K69" s="24">
        <v>4</v>
      </c>
      <c r="L69" s="31"/>
      <c r="M69" s="31">
        <v>4</v>
      </c>
      <c r="N69" s="24">
        <f>4+2+21</f>
        <v>27</v>
      </c>
      <c r="O69" s="31"/>
      <c r="P69" s="31">
        <v>1</v>
      </c>
      <c r="Q69" s="25">
        <f>1+2+2</f>
        <v>5</v>
      </c>
      <c r="R69" s="31">
        <v>16</v>
      </c>
      <c r="S69" s="31">
        <v>40</v>
      </c>
      <c r="T69" s="26">
        <v>9</v>
      </c>
      <c r="U69" s="33">
        <v>1</v>
      </c>
    </row>
    <row r="70" spans="1:21" ht="18.75" customHeight="1" hidden="1">
      <c r="A70" s="17">
        <v>60</v>
      </c>
      <c r="B70" s="30" t="s">
        <v>74</v>
      </c>
      <c r="C70" s="31"/>
      <c r="D70" s="31">
        <v>15</v>
      </c>
      <c r="E70" s="31">
        <f>15+26</f>
        <v>41</v>
      </c>
      <c r="F70" s="31">
        <v>1</v>
      </c>
      <c r="G70" s="31">
        <f>217+44</f>
        <v>261</v>
      </c>
      <c r="H70" s="23">
        <f>117-82+26</f>
        <v>61</v>
      </c>
      <c r="I70" s="31"/>
      <c r="J70" s="31"/>
      <c r="K70" s="24">
        <v>3</v>
      </c>
      <c r="L70" s="31"/>
      <c r="M70" s="31">
        <f>21+1</f>
        <v>22</v>
      </c>
      <c r="N70" s="24">
        <f>21+18</f>
        <v>39</v>
      </c>
      <c r="O70" s="31"/>
      <c r="P70" s="31">
        <v>6</v>
      </c>
      <c r="Q70" s="31">
        <f>6+11</f>
        <v>17</v>
      </c>
      <c r="R70" s="31">
        <v>11</v>
      </c>
      <c r="S70" s="31">
        <v>24</v>
      </c>
      <c r="T70" s="26">
        <f>1+12</f>
        <v>13</v>
      </c>
      <c r="U70" s="33">
        <v>5</v>
      </c>
    </row>
    <row r="71" spans="1:21" ht="18.75" customHeight="1" hidden="1">
      <c r="A71" s="17">
        <v>61</v>
      </c>
      <c r="B71" s="30" t="s">
        <v>75</v>
      </c>
      <c r="C71" s="31"/>
      <c r="D71" s="31">
        <v>15</v>
      </c>
      <c r="E71" s="31">
        <f>5+1</f>
        <v>6</v>
      </c>
      <c r="F71" s="31"/>
      <c r="G71" s="31">
        <f>33+19</f>
        <v>52</v>
      </c>
      <c r="H71" s="23">
        <f>33-31+2+15</f>
        <v>19</v>
      </c>
      <c r="I71" s="31"/>
      <c r="J71" s="31"/>
      <c r="K71" s="24"/>
      <c r="L71" s="31"/>
      <c r="M71" s="31">
        <v>5</v>
      </c>
      <c r="N71" s="24">
        <f>1+4</f>
        <v>5</v>
      </c>
      <c r="O71" s="31"/>
      <c r="P71" s="31">
        <v>5</v>
      </c>
      <c r="Q71" s="31">
        <f>5+3</f>
        <v>8</v>
      </c>
      <c r="R71" s="31">
        <v>4</v>
      </c>
      <c r="S71" s="31">
        <v>6</v>
      </c>
      <c r="T71" s="26">
        <f>1+2</f>
        <v>3</v>
      </c>
      <c r="U71" s="33"/>
    </row>
    <row r="72" spans="1:21" ht="40.5" customHeight="1" hidden="1">
      <c r="A72" s="17">
        <v>62</v>
      </c>
      <c r="B72" s="30" t="s">
        <v>76</v>
      </c>
      <c r="C72" s="31">
        <v>6</v>
      </c>
      <c r="D72" s="31">
        <v>28</v>
      </c>
      <c r="E72" s="31">
        <f>28-18+20</f>
        <v>30</v>
      </c>
      <c r="F72" s="31"/>
      <c r="G72" s="31">
        <f>59+24</f>
        <v>83</v>
      </c>
      <c r="H72" s="23">
        <f>59-32+10+36</f>
        <v>73</v>
      </c>
      <c r="I72" s="31"/>
      <c r="J72" s="31"/>
      <c r="K72" s="24"/>
      <c r="L72" s="31"/>
      <c r="M72" s="31">
        <f>8+17</f>
        <v>25</v>
      </c>
      <c r="N72" s="24">
        <f>4+5+20</f>
        <v>29</v>
      </c>
      <c r="O72" s="31"/>
      <c r="P72" s="31">
        <v>21</v>
      </c>
      <c r="Q72" s="31">
        <f>21+17</f>
        <v>38</v>
      </c>
      <c r="R72" s="31">
        <v>17</v>
      </c>
      <c r="S72" s="31">
        <v>24</v>
      </c>
      <c r="T72" s="26">
        <v>22</v>
      </c>
      <c r="U72" s="33"/>
    </row>
    <row r="73" spans="1:21" ht="36.75" customHeight="1" hidden="1">
      <c r="A73" s="17">
        <v>63</v>
      </c>
      <c r="B73" s="30" t="s">
        <v>77</v>
      </c>
      <c r="C73" s="31"/>
      <c r="D73" s="31">
        <v>4</v>
      </c>
      <c r="E73" s="31">
        <f>5+4</f>
        <v>9</v>
      </c>
      <c r="F73" s="31">
        <v>3</v>
      </c>
      <c r="G73" s="31">
        <f>12+3</f>
        <v>15</v>
      </c>
      <c r="H73" s="23">
        <v>4</v>
      </c>
      <c r="I73" s="31"/>
      <c r="J73" s="31"/>
      <c r="K73" s="24"/>
      <c r="L73" s="31"/>
      <c r="M73" s="31"/>
      <c r="N73" s="24">
        <v>2</v>
      </c>
      <c r="O73" s="31"/>
      <c r="P73" s="31"/>
      <c r="Q73" s="31">
        <v>1</v>
      </c>
      <c r="R73" s="31"/>
      <c r="S73" s="31"/>
      <c r="T73" s="26"/>
      <c r="U73" s="33"/>
    </row>
    <row r="74" spans="1:21" ht="18.75" customHeight="1" hidden="1">
      <c r="A74" s="17">
        <v>64</v>
      </c>
      <c r="B74" s="30" t="s">
        <v>78</v>
      </c>
      <c r="C74" s="31"/>
      <c r="D74" s="31">
        <v>11</v>
      </c>
      <c r="E74" s="31">
        <f>11+3</f>
        <v>14</v>
      </c>
      <c r="F74" s="31">
        <v>2</v>
      </c>
      <c r="G74" s="31">
        <f>12+5</f>
        <v>17</v>
      </c>
      <c r="H74" s="23">
        <f>12-4+4</f>
        <v>12</v>
      </c>
      <c r="I74" s="31"/>
      <c r="J74" s="31"/>
      <c r="K74" s="24"/>
      <c r="L74" s="31"/>
      <c r="M74" s="31">
        <v>1</v>
      </c>
      <c r="N74" s="24">
        <f>1+2</f>
        <v>3</v>
      </c>
      <c r="O74" s="31"/>
      <c r="P74" s="31">
        <v>1</v>
      </c>
      <c r="Q74" s="31">
        <f>1+6</f>
        <v>7</v>
      </c>
      <c r="R74" s="31"/>
      <c r="S74" s="31">
        <v>4</v>
      </c>
      <c r="T74" s="26">
        <v>3</v>
      </c>
      <c r="U74" s="33"/>
    </row>
    <row r="75" spans="1:21" ht="18.75" customHeight="1" hidden="1">
      <c r="A75" s="17">
        <v>65</v>
      </c>
      <c r="B75" s="30" t="s">
        <v>79</v>
      </c>
      <c r="C75" s="31"/>
      <c r="D75" s="31">
        <v>17</v>
      </c>
      <c r="E75" s="31">
        <f>15+14</f>
        <v>29</v>
      </c>
      <c r="F75" s="31"/>
      <c r="G75" s="31">
        <f>21+9</f>
        <v>30</v>
      </c>
      <c r="H75" s="23">
        <f>21-15+2+13</f>
        <v>21</v>
      </c>
      <c r="I75" s="31"/>
      <c r="J75" s="31"/>
      <c r="K75" s="24">
        <v>2</v>
      </c>
      <c r="L75" s="31"/>
      <c r="M75" s="31">
        <f>3+4</f>
        <v>7</v>
      </c>
      <c r="N75" s="24">
        <f>1+2+10</f>
        <v>13</v>
      </c>
      <c r="O75" s="31"/>
      <c r="P75" s="31">
        <v>1</v>
      </c>
      <c r="Q75" s="31">
        <f>1+6</f>
        <v>7</v>
      </c>
      <c r="R75" s="31">
        <v>33</v>
      </c>
      <c r="S75" s="31">
        <v>16</v>
      </c>
      <c r="T75" s="26">
        <f>15+12+1</f>
        <v>28</v>
      </c>
      <c r="U75" s="33"/>
    </row>
    <row r="76" spans="1:21" ht="18.75" customHeight="1" hidden="1">
      <c r="A76" s="17">
        <v>66</v>
      </c>
      <c r="B76" s="30" t="s">
        <v>80</v>
      </c>
      <c r="C76" s="31"/>
      <c r="D76" s="31">
        <v>20</v>
      </c>
      <c r="E76" s="31">
        <f>20+12</f>
        <v>32</v>
      </c>
      <c r="F76" s="31">
        <v>2</v>
      </c>
      <c r="G76" s="31">
        <f>30+6</f>
        <v>36</v>
      </c>
      <c r="H76" s="23">
        <f>30-25+18</f>
        <v>23</v>
      </c>
      <c r="I76" s="31"/>
      <c r="J76" s="31"/>
      <c r="K76" s="24">
        <v>2</v>
      </c>
      <c r="L76" s="31"/>
      <c r="M76" s="31">
        <f>3+6</f>
        <v>9</v>
      </c>
      <c r="N76" s="24">
        <f>1+8</f>
        <v>9</v>
      </c>
      <c r="O76" s="31"/>
      <c r="P76" s="31"/>
      <c r="Q76" s="31">
        <v>8</v>
      </c>
      <c r="R76" s="31">
        <v>8</v>
      </c>
      <c r="S76" s="31">
        <v>3</v>
      </c>
      <c r="T76" s="26">
        <f>7+5</f>
        <v>12</v>
      </c>
      <c r="U76" s="33"/>
    </row>
    <row r="77" spans="1:21" ht="18.75" customHeight="1" hidden="1">
      <c r="A77" s="17">
        <v>67</v>
      </c>
      <c r="B77" s="30" t="s">
        <v>81</v>
      </c>
      <c r="C77" s="31"/>
      <c r="D77" s="31">
        <v>8</v>
      </c>
      <c r="E77" s="31">
        <f>8-3+5</f>
        <v>10</v>
      </c>
      <c r="F77" s="31">
        <v>3</v>
      </c>
      <c r="G77" s="31">
        <f>21+10</f>
        <v>31</v>
      </c>
      <c r="H77" s="23">
        <f>21-19+17</f>
        <v>19</v>
      </c>
      <c r="I77" s="31"/>
      <c r="J77" s="31"/>
      <c r="K77" s="24"/>
      <c r="L77" s="31"/>
      <c r="M77" s="31">
        <v>9</v>
      </c>
      <c r="N77" s="24">
        <f>9-4+4</f>
        <v>9</v>
      </c>
      <c r="O77" s="31"/>
      <c r="P77" s="31">
        <v>8</v>
      </c>
      <c r="Q77" s="31">
        <f>8+5</f>
        <v>13</v>
      </c>
      <c r="R77" s="31"/>
      <c r="S77" s="31">
        <v>1</v>
      </c>
      <c r="T77" s="26"/>
      <c r="U77" s="33"/>
    </row>
    <row r="78" spans="1:21" ht="18.75" customHeight="1" hidden="1">
      <c r="A78" s="17">
        <v>68</v>
      </c>
      <c r="B78" s="30" t="s">
        <v>82</v>
      </c>
      <c r="C78" s="31"/>
      <c r="D78" s="31">
        <v>81</v>
      </c>
      <c r="E78" s="31">
        <f>81-2+27</f>
        <v>106</v>
      </c>
      <c r="F78" s="31">
        <v>13</v>
      </c>
      <c r="G78" s="31">
        <f>33+16</f>
        <v>49</v>
      </c>
      <c r="H78" s="23">
        <f>33-25+3+13</f>
        <v>24</v>
      </c>
      <c r="I78" s="31"/>
      <c r="J78" s="31"/>
      <c r="K78" s="24"/>
      <c r="L78" s="31"/>
      <c r="M78" s="31">
        <f>6+2</f>
        <v>8</v>
      </c>
      <c r="N78" s="24">
        <f>6+10</f>
        <v>16</v>
      </c>
      <c r="O78" s="31"/>
      <c r="P78" s="31"/>
      <c r="Q78" s="31"/>
      <c r="R78" s="31">
        <v>4</v>
      </c>
      <c r="S78" s="31">
        <v>10</v>
      </c>
      <c r="T78" s="26">
        <v>8</v>
      </c>
      <c r="U78" s="33"/>
    </row>
    <row r="79" spans="1:21" ht="18.75" customHeight="1" hidden="1">
      <c r="A79" s="17">
        <v>69</v>
      </c>
      <c r="B79" s="30" t="s">
        <v>83</v>
      </c>
      <c r="C79" s="31"/>
      <c r="D79" s="31">
        <v>11</v>
      </c>
      <c r="E79" s="31">
        <f>11+7</f>
        <v>18</v>
      </c>
      <c r="F79" s="31"/>
      <c r="G79" s="31">
        <f>14+5</f>
        <v>19</v>
      </c>
      <c r="H79" s="23">
        <f>14-13+1+8</f>
        <v>10</v>
      </c>
      <c r="I79" s="31"/>
      <c r="J79" s="31"/>
      <c r="K79" s="24"/>
      <c r="L79" s="31"/>
      <c r="M79" s="31">
        <f>5+8</f>
        <v>13</v>
      </c>
      <c r="N79" s="24">
        <f>4+1+3</f>
        <v>8</v>
      </c>
      <c r="O79" s="31"/>
      <c r="P79" s="31">
        <v>3</v>
      </c>
      <c r="Q79" s="31">
        <v>3</v>
      </c>
      <c r="R79" s="31">
        <v>3</v>
      </c>
      <c r="S79" s="31"/>
      <c r="T79" s="26">
        <f>2+1</f>
        <v>3</v>
      </c>
      <c r="U79" s="33"/>
    </row>
    <row r="80" spans="1:21" ht="18.75" customHeight="1" hidden="1">
      <c r="A80" s="17">
        <v>70</v>
      </c>
      <c r="B80" s="30" t="s">
        <v>84</v>
      </c>
      <c r="C80" s="31"/>
      <c r="D80" s="31">
        <v>7</v>
      </c>
      <c r="E80" s="31">
        <f>7+5</f>
        <v>12</v>
      </c>
      <c r="F80" s="31"/>
      <c r="G80" s="31">
        <f>8+4</f>
        <v>12</v>
      </c>
      <c r="H80" s="23">
        <f>8+6</f>
        <v>14</v>
      </c>
      <c r="I80" s="31"/>
      <c r="J80" s="31">
        <v>1</v>
      </c>
      <c r="K80" s="31">
        <v>1</v>
      </c>
      <c r="L80" s="31"/>
      <c r="M80" s="31">
        <v>3</v>
      </c>
      <c r="N80" s="24">
        <f>2+5</f>
        <v>7</v>
      </c>
      <c r="O80" s="31"/>
      <c r="P80" s="31">
        <v>4</v>
      </c>
      <c r="Q80" s="31">
        <f>4+1+4</f>
        <v>9</v>
      </c>
      <c r="R80" s="31"/>
      <c r="S80" s="31"/>
      <c r="T80" s="26"/>
      <c r="U80" s="33"/>
    </row>
    <row r="81" spans="1:21" ht="18.75" customHeight="1" hidden="1">
      <c r="A81" s="17">
        <v>71</v>
      </c>
      <c r="B81" s="30" t="s">
        <v>85</v>
      </c>
      <c r="C81" s="31"/>
      <c r="D81" s="31">
        <v>39</v>
      </c>
      <c r="E81" s="31">
        <f>39-7+37</f>
        <v>69</v>
      </c>
      <c r="F81" s="31">
        <v>1</v>
      </c>
      <c r="G81" s="31">
        <f>99+10</f>
        <v>109</v>
      </c>
      <c r="H81" s="34">
        <f>99-52+1+23</f>
        <v>71</v>
      </c>
      <c r="I81" s="31"/>
      <c r="J81" s="31"/>
      <c r="K81" s="31">
        <v>1</v>
      </c>
      <c r="L81" s="31"/>
      <c r="M81" s="31">
        <v>9</v>
      </c>
      <c r="N81" s="24">
        <f>9+3+20</f>
        <v>32</v>
      </c>
      <c r="O81" s="31"/>
      <c r="P81" s="31">
        <v>1</v>
      </c>
      <c r="Q81" s="31">
        <f>1+6</f>
        <v>7</v>
      </c>
      <c r="R81" s="31">
        <v>40</v>
      </c>
      <c r="S81" s="31">
        <v>22</v>
      </c>
      <c r="T81" s="26">
        <f>6+1</f>
        <v>7</v>
      </c>
      <c r="U81" s="33"/>
    </row>
    <row r="82" ht="15.75" customHeight="1">
      <c r="H82" s="35"/>
    </row>
    <row r="83" ht="15.75" customHeight="1">
      <c r="H83" s="37"/>
    </row>
    <row r="84" spans="1:8" ht="15.75" customHeight="1">
      <c r="A84" s="56" t="s">
        <v>12</v>
      </c>
      <c r="B84" s="56"/>
      <c r="C84" s="56"/>
      <c r="D84" s="56"/>
      <c r="E84" s="56"/>
      <c r="F84" s="56"/>
      <c r="H84" s="37"/>
    </row>
    <row r="85" spans="1:8" ht="15.75" customHeight="1">
      <c r="A85" s="56" t="s">
        <v>13</v>
      </c>
      <c r="B85" s="56"/>
      <c r="C85" s="56"/>
      <c r="D85" s="38"/>
      <c r="E85" s="38"/>
      <c r="F85" s="38"/>
      <c r="H85" s="37"/>
    </row>
    <row r="86" spans="1:8" ht="15.75" customHeight="1">
      <c r="A86" s="55" t="s">
        <v>15</v>
      </c>
      <c r="B86" s="55"/>
      <c r="C86" s="39"/>
      <c r="D86" s="40"/>
      <c r="E86" s="40"/>
      <c r="F86" s="41"/>
      <c r="H86" s="37"/>
    </row>
    <row r="87" ht="15.75" customHeight="1">
      <c r="H87" s="37"/>
    </row>
  </sheetData>
  <sheetProtection/>
  <mergeCells count="33">
    <mergeCell ref="Q6:Q7"/>
    <mergeCell ref="F6:F7"/>
    <mergeCell ref="G6:G7"/>
    <mergeCell ref="R5:T5"/>
    <mergeCell ref="O5:Q5"/>
    <mergeCell ref="L5:N5"/>
    <mergeCell ref="I5:K5"/>
    <mergeCell ref="L6:L7"/>
    <mergeCell ref="B5:B8"/>
    <mergeCell ref="D6:D7"/>
    <mergeCell ref="C6:C7"/>
    <mergeCell ref="P6:P7"/>
    <mergeCell ref="R6:R7"/>
    <mergeCell ref="E6:E7"/>
    <mergeCell ref="H6:H7"/>
    <mergeCell ref="T6:T7"/>
    <mergeCell ref="M6:M7"/>
    <mergeCell ref="O6:O7"/>
    <mergeCell ref="A86:B86"/>
    <mergeCell ref="A84:F84"/>
    <mergeCell ref="A85:C85"/>
    <mergeCell ref="A10:B10"/>
    <mergeCell ref="A5:A8"/>
    <mergeCell ref="R1:U3"/>
    <mergeCell ref="F5:H5"/>
    <mergeCell ref="C5:E5"/>
    <mergeCell ref="S6:S7"/>
    <mergeCell ref="A4:S4"/>
    <mergeCell ref="U6:U7"/>
    <mergeCell ref="I6:I7"/>
    <mergeCell ref="J6:J7"/>
    <mergeCell ref="K6:K7"/>
    <mergeCell ref="N6:N7"/>
  </mergeCells>
  <printOptions/>
  <pageMargins left="0.31496062992125984" right="0.31496062992125984" top="0.5511811023622047" bottom="0.5511811023622047" header="0.31496062992125984" footer="0.31496062992125984"/>
  <pageSetup firstPageNumber="376" useFirstPageNumber="1" fitToHeight="0" fitToWidth="1" horizontalDpi="600" verticalDpi="600" orientation="landscape" paperSize="9" scale="4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ÃÂÃÂ½ÃÂ´Ã‘â‚¬ÃÂµÃÂ¹</dc:creator>
  <cp:keywords/>
  <dc:description/>
  <cp:lastModifiedBy>ribungb</cp:lastModifiedBy>
  <cp:lastPrinted>2016-04-27T10:20:40Z</cp:lastPrinted>
  <dcterms:created xsi:type="dcterms:W3CDTF">2013-12-11T21:09:04Z</dcterms:created>
  <dcterms:modified xsi:type="dcterms:W3CDTF">2016-05-04T09:25:29Z</dcterms:modified>
  <cp:category/>
  <cp:version/>
  <cp:contentType/>
  <cp:contentStatus/>
</cp:coreProperties>
</file>